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f0a344c2a08c44/Desktop/"/>
    </mc:Choice>
  </mc:AlternateContent>
  <xr:revisionPtr revIDLastSave="104" documentId="13_ncr:1_{63B24643-942F-044A-85CA-80B4C1AC2DC8}" xr6:coauthVersionLast="47" xr6:coauthVersionMax="47" xr10:uidLastSave="{4CD8227B-7F59-4467-8344-527CC760D4FE}"/>
  <bookViews>
    <workbookView xWindow="195" yWindow="285" windowWidth="21420" windowHeight="12075" activeTab="1" xr2:uid="{00000000-000D-0000-FFFF-FFFF00000000}"/>
  </bookViews>
  <sheets>
    <sheet name="Choose Your State" sheetId="1" r:id="rId1"/>
    <sheet name="California" sheetId="3" r:id="rId2"/>
    <sheet name="Monthly Expens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Q20" i="3"/>
  <c r="Q10" i="3"/>
  <c r="G6" i="3"/>
  <c r="J6" i="3" s="1"/>
  <c r="Z47" i="3"/>
  <c r="Z48" i="3"/>
  <c r="Z49" i="3"/>
  <c r="Z50" i="3"/>
  <c r="Z51" i="3"/>
  <c r="Z52" i="3"/>
  <c r="Z53" i="3"/>
  <c r="Z46" i="3"/>
  <c r="W46" i="3"/>
  <c r="W47" i="3"/>
  <c r="W48" i="3"/>
  <c r="W49" i="3"/>
  <c r="W50" i="3"/>
  <c r="W51" i="3"/>
  <c r="W52" i="3"/>
  <c r="W53" i="3"/>
  <c r="W45" i="3"/>
  <c r="V46" i="3"/>
  <c r="V47" i="3"/>
  <c r="V48" i="3"/>
  <c r="V49" i="3"/>
  <c r="V50" i="3"/>
  <c r="V51" i="3"/>
  <c r="V52" i="3"/>
  <c r="V53" i="3"/>
  <c r="V45" i="3"/>
  <c r="Y46" i="3"/>
  <c r="Y47" i="3"/>
  <c r="Y48" i="3"/>
  <c r="Y49" i="3"/>
  <c r="Y50" i="3"/>
  <c r="Y51" i="3"/>
  <c r="Y52" i="3"/>
  <c r="Y45" i="3"/>
  <c r="X45" i="3"/>
  <c r="T47" i="3"/>
  <c r="X47" i="3" s="1"/>
  <c r="T48" i="3"/>
  <c r="X48" i="3" s="1"/>
  <c r="T49" i="3"/>
  <c r="X49" i="3" s="1"/>
  <c r="T50" i="3"/>
  <c r="X50" i="3" s="1"/>
  <c r="T51" i="3"/>
  <c r="X51" i="3" s="1"/>
  <c r="T52" i="3"/>
  <c r="X52" i="3" s="1"/>
  <c r="T53" i="3"/>
  <c r="X53" i="3" s="1"/>
  <c r="T46" i="3"/>
  <c r="X46" i="3" s="1"/>
  <c r="X41" i="3"/>
  <c r="Z36" i="3"/>
  <c r="Z37" i="3"/>
  <c r="Z38" i="3"/>
  <c r="Z39" i="3"/>
  <c r="Z40" i="3"/>
  <c r="Z35" i="3"/>
  <c r="Y35" i="3"/>
  <c r="Y36" i="3"/>
  <c r="Y37" i="3"/>
  <c r="Y38" i="3"/>
  <c r="Y39" i="3"/>
  <c r="Y34" i="3"/>
  <c r="X34" i="3"/>
  <c r="V40" i="3"/>
  <c r="V36" i="3"/>
  <c r="V37" i="3"/>
  <c r="V38" i="3"/>
  <c r="V39" i="3"/>
  <c r="V35" i="3"/>
  <c r="T40" i="3"/>
  <c r="X40" i="3" s="1"/>
  <c r="T36" i="3"/>
  <c r="X36" i="3" s="1"/>
  <c r="T37" i="3"/>
  <c r="X37" i="3" s="1"/>
  <c r="T38" i="3"/>
  <c r="X38" i="3" s="1"/>
  <c r="T39" i="3"/>
  <c r="X39" i="3" s="1"/>
  <c r="T35" i="3"/>
  <c r="X35" i="3" s="1"/>
  <c r="R36" i="3"/>
  <c r="R37" i="3"/>
  <c r="R38" i="3"/>
  <c r="R39" i="3"/>
  <c r="R40" i="3"/>
  <c r="R35" i="3"/>
  <c r="G16" i="3"/>
  <c r="H20" i="3" l="1"/>
  <c r="G20" i="3"/>
  <c r="H10" i="3"/>
  <c r="G10" i="3"/>
  <c r="J10" i="3"/>
  <c r="J20" i="3"/>
  <c r="I20" i="3"/>
  <c r="I10" i="3"/>
  <c r="L20" i="3" l="1"/>
  <c r="N20" i="3" s="1"/>
  <c r="R20" i="3" s="1"/>
  <c r="L10" i="3"/>
  <c r="N10" i="3" s="1"/>
  <c r="R10" i="3" s="1"/>
</calcChain>
</file>

<file path=xl/sharedStrings.xml><?xml version="1.0" encoding="utf-8"?>
<sst xmlns="http://schemas.openxmlformats.org/spreadsheetml/2006/main" count="160" uniqueCount="119">
  <si>
    <t>States</t>
  </si>
  <si>
    <t>Filing Status</t>
  </si>
  <si>
    <t>Click to Choose</t>
  </si>
  <si>
    <t>Alabama</t>
  </si>
  <si>
    <t>Single</t>
  </si>
  <si>
    <t>Alaska</t>
  </si>
  <si>
    <t>Married Filing Jointly</t>
  </si>
  <si>
    <t>Arizona</t>
  </si>
  <si>
    <t>Married Filing Separately</t>
  </si>
  <si>
    <t>Arkansas</t>
  </si>
  <si>
    <t>Qualifying Surviving Spouse</t>
  </si>
  <si>
    <t>California</t>
  </si>
  <si>
    <t>Head of Household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</si>
  <si>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</si>
  <si>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</si>
  <si>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</si>
  <si>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</si>
  <si>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</si>
  <si>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</si>
  <si>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</si>
  <si>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</si>
  <si>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</si>
  <si>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</si>
  <si>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</si>
  <si>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</si>
  <si>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</si>
  <si>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</si>
  <si>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</si>
  <si>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</si>
  <si>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</si>
  <si>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</si>
  <si>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</si>
  <si>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</si>
  <si>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</si>
  <si>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</si>
  <si>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</si>
  <si>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</si>
  <si>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</si>
  <si>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</si>
  <si>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</si>
  <si>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</si>
  <si>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</si>
  <si>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</si>
  <si>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</si>
  <si>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</si>
  <si>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</si>
  <si>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</si>
  <si>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</si>
  <si>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</si>
  <si>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</si>
  <si>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</si>
  <si>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</si>
  <si>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</si>
  <si>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</si>
  <si>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</si>
  <si>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</si>
  <si>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</si>
  <si>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</si>
  <si>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Step 1</t>
  </si>
  <si>
    <t>Step 2</t>
  </si>
  <si>
    <t>Hourly Wage Outcome</t>
  </si>
  <si>
    <t>Income Calculations</t>
  </si>
  <si>
    <t>Hourly Wage</t>
  </si>
  <si>
    <t>Hours per Week</t>
  </si>
  <si>
    <t>Weeks per Year</t>
  </si>
  <si>
    <t>Annual Gross Income</t>
  </si>
  <si>
    <t>Enter Hourly Wage</t>
  </si>
  <si>
    <t>Tax Calculations</t>
  </si>
  <si>
    <t>Federal Taxes</t>
  </si>
  <si>
    <t>CA State Taxes</t>
  </si>
  <si>
    <t>Social Security Tax</t>
  </si>
  <si>
    <t>Total Taxes</t>
  </si>
  <si>
    <t>Take-home Pay</t>
  </si>
  <si>
    <t>Choose your Filing Status</t>
  </si>
  <si>
    <t>↑</t>
  </si>
  <si>
    <t>Enter One</t>
  </si>
  <si>
    <t>W</t>
  </si>
  <si>
    <t>Annual Wage Outcome</t>
  </si>
  <si>
    <t>↓</t>
  </si>
  <si>
    <t>Annual Gross Pay</t>
  </si>
  <si>
    <t>Enter Annual Gross Wage</t>
  </si>
  <si>
    <t>Source</t>
  </si>
  <si>
    <t>Medicare Tax</t>
  </si>
  <si>
    <t>Threshold</t>
  </si>
  <si>
    <t>Federal (earned income in 2024) Tax Brackets</t>
  </si>
  <si>
    <t>Tax Rate</t>
  </si>
  <si>
    <t>Single Lower</t>
  </si>
  <si>
    <t>Single Upper</t>
  </si>
  <si>
    <t>Married Filing Jointly Lower</t>
  </si>
  <si>
    <t>Married Filing Jointly Upper</t>
  </si>
  <si>
    <t>Married Filing Separately Lower</t>
  </si>
  <si>
    <t>Married Filing Separately Upper</t>
  </si>
  <si>
    <t>Qualifying Surviving Spouse Lower</t>
  </si>
  <si>
    <t>Qualifying Surviving Spouse Upper</t>
  </si>
  <si>
    <t>Head of Household Lower</t>
  </si>
  <si>
    <t>Head of Household Upper</t>
  </si>
  <si>
    <t>-</t>
  </si>
  <si>
    <t>Standard Deductions</t>
  </si>
  <si>
    <t>California (earned income in 2023) Tax Brackets</t>
  </si>
  <si>
    <t>Medicare + SDI Tax</t>
  </si>
  <si>
    <t>SDI Tax</t>
  </si>
  <si>
    <t>Step 3</t>
  </si>
  <si>
    <t>Monthly Expenses</t>
  </si>
  <si>
    <t>Annual Expenses</t>
  </si>
  <si>
    <t>Leftover $</t>
  </si>
  <si>
    <t>None</t>
  </si>
  <si>
    <t>Living Expenses</t>
  </si>
  <si>
    <t>Monthly Amount</t>
  </si>
  <si>
    <t>Rent/Housing</t>
  </si>
  <si>
    <t>Utilities</t>
  </si>
  <si>
    <t>Cell Phone/Internet</t>
  </si>
  <si>
    <t>Car Gas</t>
  </si>
  <si>
    <t>Auto Insurance</t>
  </si>
  <si>
    <t>Miscellaneous</t>
  </si>
  <si>
    <t>Total</t>
  </si>
  <si>
    <t>Clothing/Upkeep</t>
  </si>
  <si>
    <t>Groceries</t>
  </si>
  <si>
    <t>Food</t>
  </si>
  <si>
    <t>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</si>
</sst>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22222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1D1D1F"/>
      <name val="Calibri"/>
      <family val="2"/>
    </font>
    <font>
      <b/>
      <sz val="13"/>
      <color rgb="FF202122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readingOrder="1"/>
    </xf>
    <xf numFmtId="0" fontId="5" fillId="0" borderId="0" xfId="0" applyFont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 wrapText="1"/>
    </xf>
    <xf numFmtId="0" fontId="8" fillId="0" borderId="0" xfId="2" applyFill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8" fillId="0" borderId="0" xfId="2"/>
    <xf numFmtId="6" fontId="0" fillId="0" borderId="0" xfId="0" applyNumberFormat="1" applyAlignment="1">
      <alignment horizontal="center" vertical="center"/>
    </xf>
    <xf numFmtId="0" fontId="8" fillId="0" borderId="0" xfId="2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/>
    <xf numFmtId="0" fontId="3" fillId="0" borderId="23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center" vertical="center"/>
    </xf>
    <xf numFmtId="0" fontId="3" fillId="0" borderId="0" xfId="0" applyFont="1"/>
    <xf numFmtId="164" fontId="0" fillId="0" borderId="22" xfId="0" applyNumberForma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center" vertical="center" readingOrder="1"/>
    </xf>
    <xf numFmtId="0" fontId="16" fillId="0" borderId="0" xfId="0" applyFont="1"/>
    <xf numFmtId="0" fontId="15" fillId="0" borderId="11" xfId="0" applyFont="1" applyBorder="1" applyAlignment="1">
      <alignment horizontal="center" vertical="center" readingOrder="1"/>
    </xf>
    <xf numFmtId="0" fontId="15" fillId="0" borderId="12" xfId="0" applyFont="1" applyBorder="1" applyAlignment="1">
      <alignment horizontal="center" vertical="center" readingOrder="1"/>
    </xf>
    <xf numFmtId="0" fontId="15" fillId="0" borderId="13" xfId="0" applyFont="1" applyBorder="1" applyAlignment="1">
      <alignment horizontal="center" vertical="center" readingOrder="1"/>
    </xf>
    <xf numFmtId="0" fontId="15" fillId="0" borderId="14" xfId="0" applyFont="1" applyBorder="1" applyAlignment="1">
      <alignment horizontal="center" vertical="center" wrapText="1" readingOrder="1"/>
    </xf>
    <xf numFmtId="0" fontId="15" fillId="0" borderId="12" xfId="0" applyFont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vertical="center" wrapText="1" readingOrder="1"/>
    </xf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9" fontId="15" fillId="0" borderId="2" xfId="0" applyNumberFormat="1" applyFont="1" applyBorder="1" applyAlignment="1">
      <alignment horizontal="center" vertical="center" readingOrder="1"/>
    </xf>
    <xf numFmtId="0" fontId="15" fillId="0" borderId="7" xfId="0" applyFont="1" applyBorder="1" applyAlignment="1">
      <alignment horizontal="center" vertical="center" readingOrder="1"/>
    </xf>
    <xf numFmtId="6" fontId="15" fillId="0" borderId="9" xfId="0" applyNumberFormat="1" applyFont="1" applyBorder="1" applyAlignment="1">
      <alignment horizontal="center" vertical="center" readingOrder="1"/>
    </xf>
    <xf numFmtId="165" fontId="15" fillId="0" borderId="0" xfId="0" applyNumberFormat="1" applyFont="1" applyAlignment="1">
      <alignment horizontal="center" vertical="center" readingOrder="1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7" xfId="0" applyFont="1" applyBorder="1" applyAlignment="1">
      <alignment horizontal="center"/>
    </xf>
    <xf numFmtId="165" fontId="16" fillId="0" borderId="3" xfId="0" applyNumberFormat="1" applyFont="1" applyBorder="1" applyAlignment="1">
      <alignment horizontal="center"/>
    </xf>
    <xf numFmtId="6" fontId="15" fillId="0" borderId="7" xfId="0" applyNumberFormat="1" applyFont="1" applyBorder="1" applyAlignment="1">
      <alignment horizontal="center" vertical="center" readingOrder="1"/>
    </xf>
    <xf numFmtId="165" fontId="15" fillId="0" borderId="7" xfId="0" applyNumberFormat="1" applyFont="1" applyBorder="1" applyAlignment="1">
      <alignment horizontal="center" vertical="center" readingOrder="1"/>
    </xf>
    <xf numFmtId="165" fontId="16" fillId="0" borderId="7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 vertical="center" readingOrder="1"/>
    </xf>
    <xf numFmtId="10" fontId="15" fillId="0" borderId="4" xfId="0" applyNumberFormat="1" applyFont="1" applyBorder="1" applyAlignment="1">
      <alignment horizontal="center" vertical="center" readingOrder="1"/>
    </xf>
    <xf numFmtId="6" fontId="15" fillId="0" borderId="8" xfId="0" applyNumberFormat="1" applyFont="1" applyBorder="1" applyAlignment="1">
      <alignment horizontal="center" vertical="center" readingOrder="1"/>
    </xf>
    <xf numFmtId="0" fontId="15" fillId="0" borderId="10" xfId="0" quotePrefix="1" applyFont="1" applyBorder="1" applyAlignment="1">
      <alignment horizontal="center" vertical="center" readingOrder="1"/>
    </xf>
    <xf numFmtId="165" fontId="15" fillId="0" borderId="5" xfId="0" applyNumberFormat="1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  <xf numFmtId="165" fontId="15" fillId="0" borderId="8" xfId="0" applyNumberFormat="1" applyFont="1" applyBorder="1" applyAlignment="1">
      <alignment horizontal="center" vertical="center" readingOrder="1"/>
    </xf>
    <xf numFmtId="6" fontId="15" fillId="0" borderId="10" xfId="0" applyNumberFormat="1" applyFont="1" applyBorder="1" applyAlignment="1">
      <alignment horizontal="center" vertical="center" readingOrder="1"/>
    </xf>
    <xf numFmtId="165" fontId="16" fillId="0" borderId="5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0" xfId="0" applyFont="1" applyAlignment="1">
      <alignment readingOrder="1"/>
    </xf>
    <xf numFmtId="8" fontId="15" fillId="0" borderId="0" xfId="0" applyNumberFormat="1" applyFont="1" applyAlignment="1">
      <alignment horizontal="center" vertical="center" readingOrder="1"/>
    </xf>
    <xf numFmtId="164" fontId="15" fillId="0" borderId="0" xfId="0" applyNumberFormat="1" applyFont="1" applyAlignment="1">
      <alignment horizontal="center" vertical="center" readingOrder="1"/>
    </xf>
    <xf numFmtId="164" fontId="16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left" readingOrder="1"/>
    </xf>
    <xf numFmtId="0" fontId="15" fillId="0" borderId="24" xfId="0" applyFont="1" applyBorder="1" applyAlignment="1">
      <alignment horizontal="center" vertical="center" readingOrder="1"/>
    </xf>
    <xf numFmtId="0" fontId="15" fillId="0" borderId="25" xfId="0" applyFont="1" applyBorder="1" applyAlignment="1">
      <alignment horizontal="center" vertical="center" readingOrder="1"/>
    </xf>
    <xf numFmtId="0" fontId="15" fillId="0" borderId="26" xfId="0" applyFont="1" applyBorder="1" applyAlignment="1">
      <alignment horizontal="center" vertical="center" readingOrder="1"/>
    </xf>
    <xf numFmtId="0" fontId="15" fillId="0" borderId="27" xfId="0" applyFont="1" applyBorder="1" applyAlignment="1">
      <alignment horizontal="center" vertical="center" wrapText="1" readingOrder="1"/>
    </xf>
    <xf numFmtId="0" fontId="15" fillId="0" borderId="25" xfId="0" applyFont="1" applyBorder="1" applyAlignment="1">
      <alignment horizontal="center" vertical="center" wrapText="1" readingOrder="1"/>
    </xf>
    <xf numFmtId="0" fontId="15" fillId="0" borderId="26" xfId="0" applyFont="1" applyBorder="1" applyAlignment="1">
      <alignment horizontal="center" vertical="center" wrapText="1" readingOrder="1"/>
    </xf>
    <xf numFmtId="9" fontId="15" fillId="0" borderId="30" xfId="0" applyNumberFormat="1" applyFont="1" applyBorder="1" applyAlignment="1">
      <alignment horizontal="center" vertical="center" readingOrder="1"/>
    </xf>
    <xf numFmtId="0" fontId="15" fillId="0" borderId="0" xfId="0" applyFont="1" applyBorder="1" applyAlignment="1">
      <alignment horizontal="center" vertical="center" readingOrder="1"/>
    </xf>
    <xf numFmtId="6" fontId="15" fillId="0" borderId="0" xfId="0" applyNumberFormat="1" applyFont="1" applyBorder="1" applyAlignment="1">
      <alignment horizontal="center" vertical="center" readingOrder="1"/>
    </xf>
    <xf numFmtId="0" fontId="16" fillId="0" borderId="0" xfId="0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65" fontId="16" fillId="0" borderId="31" xfId="0" applyNumberFormat="1" applyFont="1" applyBorder="1" applyAlignment="1">
      <alignment horizontal="center" vertical="center"/>
    </xf>
    <xf numFmtId="6" fontId="16" fillId="0" borderId="0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9" fontId="15" fillId="0" borderId="32" xfId="0" applyNumberFormat="1" applyFont="1" applyBorder="1" applyAlignment="1">
      <alignment horizontal="center" vertical="center" readingOrder="1"/>
    </xf>
    <xf numFmtId="6" fontId="15" fillId="0" borderId="33" xfId="0" applyNumberFormat="1" applyFont="1" applyBorder="1" applyAlignment="1">
      <alignment horizontal="center" vertical="center" readingOrder="1"/>
    </xf>
    <xf numFmtId="0" fontId="15" fillId="0" borderId="34" xfId="0" quotePrefix="1" applyFont="1" applyBorder="1" applyAlignment="1">
      <alignment horizontal="center" vertical="center" readingOrder="1"/>
    </xf>
    <xf numFmtId="6" fontId="15" fillId="0" borderId="35" xfId="0" applyNumberFormat="1" applyFont="1" applyBorder="1" applyAlignment="1">
      <alignment horizontal="center" vertical="center" readingOrder="1"/>
    </xf>
    <xf numFmtId="0" fontId="15" fillId="0" borderId="35" xfId="0" quotePrefix="1" applyFont="1" applyBorder="1" applyAlignment="1">
      <alignment horizontal="center" vertical="center" readingOrder="1"/>
    </xf>
    <xf numFmtId="6" fontId="16" fillId="0" borderId="35" xfId="0" applyNumberFormat="1" applyFont="1" applyBorder="1" applyAlignment="1">
      <alignment horizontal="center" vertical="center"/>
    </xf>
    <xf numFmtId="165" fontId="16" fillId="0" borderId="35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65" fontId="16" fillId="0" borderId="36" xfId="0" applyNumberFormat="1" applyFont="1" applyBorder="1" applyAlignment="1">
      <alignment horizontal="center" vertical="center"/>
    </xf>
    <xf numFmtId="8" fontId="16" fillId="0" borderId="0" xfId="0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/>
    </dxf>
  </dxfs>
  <tableStyles count="0" defaultTableStyle="TableStyleMedium2" defaultPivotStyle="PivotStyleMedium9"/>
  <colors>
    <mruColors>
      <color rgb="FF2E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016C56-AA31-41F1-93E5-C0FB9FA367A2}" name="Table1" displayName="Table1" ref="A1:A52" totalsRowShown="0" headerRowDxfId="2" dataDxfId="1">
  <autoFilter ref="A1:A52" xr:uid="{FB016C56-AA31-41F1-93E5-C0FB9FA367A2}"/>
  <tableColumns count="1">
    <tableColumn id="1" xr3:uid="{FB9A1E93-15C6-4F2D-AB74-5B08900E540B}" name="State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572EA-B990-4665-BB82-9D604928DFAE}" name="Table2" displayName="Table2" ref="D1:D7" totalsRowShown="0">
  <autoFilter ref="D1:D7" xr:uid="{95E572EA-B990-4665-BB82-9D604928DFAE}"/>
  <tableColumns count="1">
    <tableColumn id="1" xr3:uid="{EEE611C7-C7B2-4F69-BE72-B7806730425F}" name="Filing 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oney.usnews.com/money/retirement/social-security/articles/what-is-the-social-security-tax-limit" TargetMode="External"/><Relationship Id="rId2" Type="http://schemas.openxmlformats.org/officeDocument/2006/relationships/hyperlink" Target="https://www.irs.gov/irb/2023-48_IRB" TargetMode="External"/><Relationship Id="rId1" Type="http://schemas.openxmlformats.org/officeDocument/2006/relationships/hyperlink" Target="https://www.nerdwallet.com/article/taxes/california-state-tax" TargetMode="External"/><Relationship Id="rId5" Type="http://schemas.openxmlformats.org/officeDocument/2006/relationships/hyperlink" Target="https://edd.ca.gov/en/payroll_taxes/rates_and_withholding/" TargetMode="External"/><Relationship Id="rId4" Type="http://schemas.openxmlformats.org/officeDocument/2006/relationships/hyperlink" Target="https://edd.ca.gov/en/payroll_taxes/What_Are_State_Payroll_Tax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workbookViewId="0">
      <selection activeCell="A7" sqref="A7"/>
    </sheetView>
  </sheetViews>
  <sheetFormatPr defaultColWidth="8.85546875" defaultRowHeight="15" x14ac:dyDescent="0.25"/>
  <cols>
    <col min="1" max="1" width="25.85546875" customWidth="1"/>
    <col min="2" max="2" width="10.28515625" customWidth="1"/>
    <col min="3" max="3" width="12.7109375" customWidth="1"/>
    <col min="4" max="4" width="29.85546875" hidden="1" customWidth="1"/>
  </cols>
  <sheetData>
    <row r="1" spans="1:4" ht="15.75" x14ac:dyDescent="0.25">
      <c r="A1" s="1" t="s">
        <v>0</v>
      </c>
      <c r="B1" s="1"/>
      <c r="D1" t="s">
        <v>1</v>
      </c>
    </row>
    <row r="2" spans="1:4" x14ac:dyDescent="0.25">
      <c r="A2" s="6" t="s">
        <v>2</v>
      </c>
      <c r="B2" s="6"/>
      <c r="D2" s="9" t="s">
        <v>2</v>
      </c>
    </row>
    <row r="3" spans="1:4" x14ac:dyDescent="0.25">
      <c r="A3" s="2" t="s">
        <v>3</v>
      </c>
      <c r="B3" s="2"/>
      <c r="D3" t="s">
        <v>4</v>
      </c>
    </row>
    <row r="4" spans="1:4" x14ac:dyDescent="0.25">
      <c r="A4" s="3" t="s">
        <v>5</v>
      </c>
      <c r="B4" s="3"/>
      <c r="D4" t="s">
        <v>6</v>
      </c>
    </row>
    <row r="5" spans="1:4" x14ac:dyDescent="0.25">
      <c r="A5" s="3" t="s">
        <v>7</v>
      </c>
      <c r="B5" s="3"/>
      <c r="D5" t="s">
        <v>8</v>
      </c>
    </row>
    <row r="6" spans="1:4" x14ac:dyDescent="0.25">
      <c r="A6" t="s">
        <v>9</v>
      </c>
      <c r="D6" t="s">
        <v>10</v>
      </c>
    </row>
    <row r="7" spans="1:4" x14ac:dyDescent="0.25">
      <c r="A7" s="10" t="s">
        <v>11</v>
      </c>
      <c r="D7" t="s">
        <v>12</v>
      </c>
    </row>
    <row r="8" spans="1:4" x14ac:dyDescent="0.25">
      <c r="A8" s="3" t="s">
        <v>13</v>
      </c>
      <c r="B8" s="3"/>
    </row>
    <row r="9" spans="1:4" x14ac:dyDescent="0.25">
      <c r="A9" s="3" t="s">
        <v>14</v>
      </c>
      <c r="B9" s="3"/>
    </row>
    <row r="10" spans="1:4" x14ac:dyDescent="0.25">
      <c r="A10" s="3" t="s">
        <v>15</v>
      </c>
      <c r="B10" s="3"/>
    </row>
    <row r="11" spans="1:4" x14ac:dyDescent="0.25">
      <c r="A11" s="3" t="s">
        <v>16</v>
      </c>
      <c r="B11" s="3"/>
    </row>
    <row r="12" spans="1:4" x14ac:dyDescent="0.25">
      <c r="A12" s="3" t="s">
        <v>17</v>
      </c>
      <c r="B12" s="3"/>
    </row>
    <row r="13" spans="1:4" x14ac:dyDescent="0.25">
      <c r="A13" s="3" t="s">
        <v>18</v>
      </c>
      <c r="B13" s="3"/>
    </row>
    <row r="14" spans="1:4" x14ac:dyDescent="0.25">
      <c r="A14" s="3" t="s">
        <v>19</v>
      </c>
      <c r="B14" s="3"/>
    </row>
    <row r="15" spans="1:4" x14ac:dyDescent="0.25">
      <c r="A15" s="3" t="s">
        <v>20</v>
      </c>
      <c r="B15" s="3"/>
    </row>
    <row r="16" spans="1:4" x14ac:dyDescent="0.25">
      <c r="A16" s="3" t="s">
        <v>21</v>
      </c>
      <c r="B16" s="3"/>
    </row>
    <row r="17" spans="1:2" x14ac:dyDescent="0.25">
      <c r="A17" s="3" t="s">
        <v>22</v>
      </c>
      <c r="B17" s="3"/>
    </row>
    <row r="18" spans="1:2" x14ac:dyDescent="0.25">
      <c r="A18" s="3" t="s">
        <v>23</v>
      </c>
      <c r="B18" s="3"/>
    </row>
    <row r="19" spans="1:2" x14ac:dyDescent="0.25">
      <c r="A19" s="3" t="s">
        <v>24</v>
      </c>
      <c r="B19" s="3"/>
    </row>
    <row r="20" spans="1:2" x14ac:dyDescent="0.25">
      <c r="A20" s="3" t="s">
        <v>25</v>
      </c>
      <c r="B20" s="3"/>
    </row>
    <row r="21" spans="1:2" x14ac:dyDescent="0.25">
      <c r="A21" s="3" t="s">
        <v>26</v>
      </c>
      <c r="B21" s="3"/>
    </row>
    <row r="22" spans="1:2" x14ac:dyDescent="0.25">
      <c r="A22" s="3" t="s">
        <v>27</v>
      </c>
      <c r="B22" s="3"/>
    </row>
    <row r="23" spans="1:2" x14ac:dyDescent="0.25">
      <c r="A23" s="3" t="s">
        <v>28</v>
      </c>
      <c r="B23" s="3"/>
    </row>
    <row r="24" spans="1:2" x14ac:dyDescent="0.25">
      <c r="A24" s="3" t="s">
        <v>29</v>
      </c>
      <c r="B24" s="3"/>
    </row>
    <row r="25" spans="1:2" x14ac:dyDescent="0.25">
      <c r="A25" s="3" t="s">
        <v>30</v>
      </c>
      <c r="B25" s="3"/>
    </row>
    <row r="26" spans="1:2" x14ac:dyDescent="0.25">
      <c r="A26" s="3" t="s">
        <v>31</v>
      </c>
      <c r="B26" s="3"/>
    </row>
    <row r="27" spans="1:2" x14ac:dyDescent="0.25">
      <c r="A27" s="3" t="s">
        <v>32</v>
      </c>
      <c r="B27" s="3"/>
    </row>
    <row r="28" spans="1:2" x14ac:dyDescent="0.25">
      <c r="A28" s="3" t="s">
        <v>33</v>
      </c>
      <c r="B28" s="3"/>
    </row>
    <row r="29" spans="1:2" x14ac:dyDescent="0.25">
      <c r="A29" s="3" t="s">
        <v>34</v>
      </c>
      <c r="B29" s="3"/>
    </row>
    <row r="30" spans="1:2" x14ac:dyDescent="0.25">
      <c r="A30" s="3" t="s">
        <v>35</v>
      </c>
      <c r="B30" s="3"/>
    </row>
    <row r="31" spans="1:2" x14ac:dyDescent="0.25">
      <c r="A31" s="3" t="s">
        <v>36</v>
      </c>
      <c r="B31" s="3"/>
    </row>
    <row r="32" spans="1:2" x14ac:dyDescent="0.25">
      <c r="A32" s="3" t="s">
        <v>37</v>
      </c>
      <c r="B32" s="3"/>
    </row>
    <row r="33" spans="1:2" x14ac:dyDescent="0.25">
      <c r="A33" s="3" t="s">
        <v>38</v>
      </c>
      <c r="B33" s="3"/>
    </row>
    <row r="34" spans="1:2" x14ac:dyDescent="0.25">
      <c r="A34" s="3" t="s">
        <v>39</v>
      </c>
      <c r="B34" s="3"/>
    </row>
    <row r="35" spans="1:2" x14ac:dyDescent="0.25">
      <c r="A35" s="3" t="s">
        <v>40</v>
      </c>
      <c r="B35" s="3"/>
    </row>
    <row r="36" spans="1:2" x14ac:dyDescent="0.25">
      <c r="A36" s="3" t="s">
        <v>41</v>
      </c>
      <c r="B36" s="3"/>
    </row>
    <row r="37" spans="1:2" x14ac:dyDescent="0.25">
      <c r="A37" s="3" t="s">
        <v>42</v>
      </c>
      <c r="B37" s="3"/>
    </row>
    <row r="38" spans="1:2" x14ac:dyDescent="0.25">
      <c r="A38" s="3" t="s">
        <v>43</v>
      </c>
      <c r="B38" s="3"/>
    </row>
    <row r="39" spans="1:2" x14ac:dyDescent="0.25">
      <c r="A39" s="3" t="s">
        <v>44</v>
      </c>
      <c r="B39" s="3"/>
    </row>
    <row r="40" spans="1:2" x14ac:dyDescent="0.25">
      <c r="A40" s="3" t="s">
        <v>45</v>
      </c>
      <c r="B40" s="3"/>
    </row>
    <row r="41" spans="1:2" x14ac:dyDescent="0.25">
      <c r="A41" s="3" t="s">
        <v>46</v>
      </c>
      <c r="B41" s="3"/>
    </row>
    <row r="42" spans="1:2" x14ac:dyDescent="0.25">
      <c r="A42" s="3" t="s">
        <v>47</v>
      </c>
      <c r="B42" s="3"/>
    </row>
    <row r="43" spans="1:2" x14ac:dyDescent="0.25">
      <c r="A43" s="3" t="s">
        <v>48</v>
      </c>
      <c r="B43" s="3"/>
    </row>
    <row r="44" spans="1:2" x14ac:dyDescent="0.25">
      <c r="A44" s="3" t="s">
        <v>49</v>
      </c>
      <c r="B44" s="3"/>
    </row>
    <row r="45" spans="1:2" x14ac:dyDescent="0.25">
      <c r="A45" s="3" t="s">
        <v>50</v>
      </c>
      <c r="B45" s="3"/>
    </row>
    <row r="46" spans="1:2" x14ac:dyDescent="0.25">
      <c r="A46" s="3" t="s">
        <v>51</v>
      </c>
      <c r="B46" s="3"/>
    </row>
    <row r="47" spans="1:2" x14ac:dyDescent="0.25">
      <c r="A47" s="3" t="s">
        <v>52</v>
      </c>
      <c r="B47" s="3"/>
    </row>
    <row r="48" spans="1:2" x14ac:dyDescent="0.25">
      <c r="A48" s="3" t="s">
        <v>53</v>
      </c>
      <c r="B48" s="3"/>
    </row>
    <row r="49" spans="1:2" x14ac:dyDescent="0.25">
      <c r="A49" s="3" t="s">
        <v>54</v>
      </c>
      <c r="B49" s="3"/>
    </row>
    <row r="50" spans="1:2" x14ac:dyDescent="0.25">
      <c r="A50" s="3" t="s">
        <v>55</v>
      </c>
      <c r="B50" s="3"/>
    </row>
    <row r="51" spans="1:2" x14ac:dyDescent="0.25">
      <c r="A51" s="3" t="s">
        <v>56</v>
      </c>
      <c r="B51" s="3"/>
    </row>
    <row r="52" spans="1:2" x14ac:dyDescent="0.25">
      <c r="A52" s="3" t="s">
        <v>57</v>
      </c>
      <c r="B52" s="3"/>
    </row>
  </sheetData>
  <hyperlinks>
    <hyperlink ref="A7" location="California!A1" display="California" xr:uid="{BB276E19-8787-B84E-9EA4-8AFBA42B1F00}"/>
  </hyperlink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7BC8-08D2-417C-8574-D6836A20B30F}">
  <dimension ref="B2:AA54"/>
  <sheetViews>
    <sheetView tabSelected="1" topLeftCell="N31" zoomScale="105" zoomScaleNormal="105" workbookViewId="0">
      <selection activeCell="D17" sqref="D17"/>
    </sheetView>
  </sheetViews>
  <sheetFormatPr defaultColWidth="8.85546875" defaultRowHeight="15" x14ac:dyDescent="0.25"/>
  <cols>
    <col min="1" max="1" width="4.42578125" customWidth="1"/>
    <col min="2" max="2" width="26.28515625" bestFit="1" customWidth="1"/>
    <col min="3" max="3" width="4.140625" customWidth="1"/>
    <col min="4" max="4" width="27" customWidth="1"/>
    <col min="5" max="5" width="2.7109375" customWidth="1"/>
    <col min="6" max="6" width="2.42578125" customWidth="1"/>
    <col min="7" max="8" width="17" customWidth="1"/>
    <col min="9" max="9" width="19.7109375" customWidth="1"/>
    <col min="10" max="10" width="19.42578125" customWidth="1"/>
    <col min="11" max="11" width="2.42578125" customWidth="1"/>
    <col min="12" max="12" width="14.85546875" customWidth="1"/>
    <col min="13" max="13" width="2.42578125" customWidth="1"/>
    <col min="14" max="14" width="15.42578125" customWidth="1"/>
    <col min="15" max="15" width="2.28515625" customWidth="1"/>
    <col min="16" max="16" width="3.42578125" customWidth="1"/>
    <col min="17" max="17" width="19" customWidth="1"/>
    <col min="18" max="18" width="14.85546875" customWidth="1"/>
    <col min="19" max="21" width="13.42578125" customWidth="1"/>
    <col min="22" max="22" width="16.42578125" customWidth="1"/>
    <col min="23" max="24" width="16.7109375" customWidth="1"/>
    <col min="25" max="25" width="17.28515625" customWidth="1"/>
    <col min="26" max="26" width="17.42578125" customWidth="1"/>
    <col min="27" max="27" width="16.7109375" customWidth="1"/>
  </cols>
  <sheetData>
    <row r="2" spans="2:18" ht="18.75" x14ac:dyDescent="0.25">
      <c r="B2" s="28" t="s">
        <v>58</v>
      </c>
      <c r="C2" s="22"/>
      <c r="D2" s="28" t="s">
        <v>59</v>
      </c>
      <c r="E2" s="22"/>
      <c r="F2" s="22"/>
      <c r="G2" s="41" t="s">
        <v>60</v>
      </c>
      <c r="H2" s="41"/>
      <c r="I2" s="41"/>
      <c r="J2" s="41"/>
      <c r="K2" s="41"/>
      <c r="L2" s="41"/>
      <c r="M2" s="41"/>
      <c r="N2" s="41"/>
      <c r="Q2" s="28" t="s">
        <v>101</v>
      </c>
    </row>
    <row r="4" spans="2:18" ht="24" customHeight="1" thickBot="1" x14ac:dyDescent="0.3">
      <c r="G4" s="42" t="s">
        <v>61</v>
      </c>
      <c r="H4" s="43"/>
      <c r="I4" s="43"/>
      <c r="J4" s="44"/>
    </row>
    <row r="5" spans="2:18" ht="15.75" thickBot="1" x14ac:dyDescent="0.3">
      <c r="D5" s="11"/>
      <c r="G5" s="12" t="s">
        <v>62</v>
      </c>
      <c r="H5" s="12" t="s">
        <v>63</v>
      </c>
      <c r="I5" s="12" t="s">
        <v>64</v>
      </c>
      <c r="J5" s="12" t="s">
        <v>65</v>
      </c>
      <c r="K5" s="4"/>
      <c r="L5" s="4"/>
      <c r="M5" s="4"/>
      <c r="N5" s="4"/>
    </row>
    <row r="6" spans="2:18" ht="16.5" thickBot="1" x14ac:dyDescent="0.3">
      <c r="D6" s="18" t="s">
        <v>66</v>
      </c>
      <c r="G6" s="13">
        <f>D7</f>
        <v>16.958650651673921</v>
      </c>
      <c r="H6" s="4">
        <v>40</v>
      </c>
      <c r="I6" s="4">
        <v>52</v>
      </c>
      <c r="J6" s="13">
        <f>G6*H6*I6</f>
        <v>35273.993355481754</v>
      </c>
      <c r="K6" s="4"/>
      <c r="L6" s="4"/>
      <c r="M6" s="4"/>
      <c r="N6" s="4"/>
      <c r="Q6" s="18" t="s">
        <v>102</v>
      </c>
    </row>
    <row r="7" spans="2:18" ht="15.75" thickBot="1" x14ac:dyDescent="0.3">
      <c r="D7" s="14">
        <v>16.958650651673921</v>
      </c>
      <c r="G7" s="4"/>
      <c r="H7" s="4"/>
      <c r="I7" s="4"/>
      <c r="J7" s="4"/>
      <c r="K7" s="4"/>
      <c r="L7" s="4"/>
      <c r="M7" s="4"/>
      <c r="N7" s="4"/>
      <c r="Q7" s="14">
        <v>2445</v>
      </c>
    </row>
    <row r="8" spans="2:18" ht="24" customHeight="1" thickBot="1" x14ac:dyDescent="0.3">
      <c r="G8" s="42" t="s">
        <v>67</v>
      </c>
      <c r="H8" s="43"/>
      <c r="I8" s="43"/>
      <c r="J8" s="44"/>
      <c r="K8" s="4"/>
      <c r="L8" s="4"/>
      <c r="M8" s="4"/>
      <c r="N8" s="4"/>
    </row>
    <row r="9" spans="2:18" x14ac:dyDescent="0.25">
      <c r="B9" s="11"/>
      <c r="D9" s="11"/>
      <c r="G9" s="21" t="s">
        <v>68</v>
      </c>
      <c r="H9" s="21" t="s">
        <v>69</v>
      </c>
      <c r="I9" s="21" t="s">
        <v>99</v>
      </c>
      <c r="J9" s="21" t="s">
        <v>70</v>
      </c>
      <c r="K9" s="4"/>
      <c r="L9" s="23" t="s">
        <v>71</v>
      </c>
      <c r="M9" s="4"/>
      <c r="N9" s="23" t="s">
        <v>72</v>
      </c>
      <c r="Q9" s="23" t="s">
        <v>103</v>
      </c>
      <c r="R9" s="23" t="s">
        <v>104</v>
      </c>
    </row>
    <row r="10" spans="2:18" ht="15.75" thickBot="1" x14ac:dyDescent="0.3">
      <c r="B10" s="4"/>
      <c r="D10" s="17"/>
      <c r="G10" s="24">
        <f>IF(B13="Single", IF((J6 - R41) &lt;= S34, J6 * Q34,
                  IF((J6 - R41) &lt;= S35, (J6 - R41 - S34) * Q35 + (S34 * Q34),
                  IF((J6 - R41) &lt;= S36, (J6 - R41 - S35) * Q36 + ((S35 - S34) * Q35) + (S34 * Q34),
                  IF((J6 - R41) &lt;= S37, (J6 - R41 - S36) * Q37 + ((S36 - S35) * Q36) + ((S35 - S34) * Q35) + (S34 * Q34),
                  IF((J6 - R41) &lt;= S38, (J6 - R41 - S37) * Q38 + ((S37 - S36) * Q37) + ((S36 - S35) * Q36) + (S35 - S34) * Q35 + (S34 * Q34),
                  IF((J6 - R41) &lt;= S39, (J6 - R41 - S38) * Q39 + ((S38 - S37) * Q38) + ((S37 - S36) * Q37) + (S36 - S35) * Q36 + (S35 - S34) * Q35 + (S34 * Q34),
                  IF((J6 - R41) &gt; S39, (J6 - R41 - S39) * Q40 + ((S39 - S38) * Q39) + ((S38 - S37) * Q38) + (S37 - S36) * Q37 + (S36 - S35) * Q36 + (S35 - S34) * Q35 + (S34 * Q34)))))))),
IF(OR(B13 = "Married Filing Jointly", B13 = "Qualifying Surviving Spouse"),
                  IF((J6 - T41) &lt;= U34, J6 * Q34,
                  IF((J6 - T41) &lt;= U35, (J6 - T41 - U34) * Q35 + (U34 * Q34),
                  IF((J6 - T41) &lt;= U36, (J6 - T41 - U35) * Q36 + ((U35 - U34) * Q35) + (U34 * Q34),
                  IF((J6 - T41) &lt;= U37, (J6 - T41 - U36) * Q37 + ((U36 - U35) * Q36) + ((U35 - U34) * Q35) + (U34 * Q34),
                  IF((J6 - T41) &lt;= U38, (J6 - T41 - U37) * Q38 + ((U37 - U36) * Q37) + ((U36 - U35) * Q36) + (U35 - U34) * Q35 + (U34 * Q34),
                  IF((J6 - T41) &lt;= U39, (J6 - T41 - U38) * Q39 + ((U38 - U37) * Q38) + ((U37 - U36) * Q37) + (U36 - U35) * Q36 + (U35 - U34) * Q35 + (U34 * Q34),
                  IF((J6 - T41) &gt; U39, (J6 - T41 - U39) * Q40 + ((U39 - U38) * Q39) + ((U38 - U37) * Q38) + (U37 - U36) * Q37 + (U36 - U35) * Q36 + (U35 - U34) * Q35 + (U34 * Q34)))))))),
IF((B13 = "Married Filing Separately"),
                  IF((J6 - V41) &lt;= W34, J6 * Q34,
                  IF((J6 - V41) &lt;= W35, (J6 - V41 - W34) * Q35 + (W34 * Q34),
                  IF((J6 - V41) &lt;= W36, (J6 - V41 - W35) * Q36 + ((W35 - W34) * Q35) + (W34 * Q34),
                  IF((J6 - V41) &lt;= W37, (J6 - V41 - W36) * Q37 + ((W36 - W35) * Q36) + ((W35 - W34) * Q35) + (W34 * Q34),
                  IF((J6 - V41) &lt;= W38, (J6 - V41 - W37) * Q38 + ((W37 - W36) * Q37) + ((W36 - W35) * Q36) + (W35 - W34) * Q35 + (W34 * Q34),
                  IF((J6 - V41) &lt;= W39, (J6 - V41 - W38) * Q39 + ((W38 - W37) * Q38) + ((W37 - W36) * Q37) + (W36 - W35) * Q36 + (W35 - W34) * Q35 + (W34 * Q34),
                  IF((J6 - V41) &gt; W39, (J6 - V41 - W39) * Q40 + ((W39 - W38) * Q39) + ((W38 - W37) * Q38) + (W37 - W36) * Q37 + (W36 - W35) * Q36 + (W35 - W34) * Q35 + (W34 * Q34)))))))),
IF((B13 = "Head of Household"),
                  IF((J6 - Z41) &lt;= AA34, J6 * Q34,
                  IF((J6 - Z41) &lt;= AA35, (J6 - Z41 - AA34) * Q35 + (AA34 * Q34),
                  IF((J6 - Z41) &lt;= AA36, (J6 - Z41 - AA35) * Q36 + ((AA35 - AA34) * Q35) + (AA34 * Q34),
                  IF((J6 - Z41) &lt;= AA37, (J6 - Z41 - AA36) * Q37 + ((AA36 - AA35) * Q36) + ((AA35 - AA34) * Q35) + (AA34 * Q34),
                  IF((J6 - Z41) &lt;= AA38, (J6 - Z41 - AA37) * Q38 + ((AA37 - AA36) * Q37) + ((AA36 - AA35) * Q36) + (AA35 - AA34) * Q35 + (AA34 * Q34),
                  IF((J6 - Z41) &lt;= AA39, (J6 - Z41 - AA38) * Q39 + ((AA38 - AA37) * Q38) + ((AA37 - AA36) * Q37) + (AA36 - AA35) * Q36 + (AA35 - AA34) * Q35 + (AA34 * Q34),
                  IF((J6 - Z41) &gt; AA39, (J6 - Z41 - AA39) * Q40 + ((AA39 - AA38) * Q39) + ((AA38 - AA37) * Q38) + (AA37 - AA36) * Q37 + (AA36 - AA35) * Q36 + (AA35 - AA34) * Q35 + (AA34 * Q34)))))))),
"Fix Step 1 or 2"))))</f>
        <v>2248.8792026578103</v>
      </c>
      <c r="H10" s="24">
        <f>IF(B13="Single", IF((J6 - R54) &lt;= S45, J6 * Q45,
                  IF((J6 - R54) &lt;= S46, (J6 - R54 - S45) * Q46 + (S45 * Q45),
                  IF((J6 - R54) &lt;= S47, (J6 - R54 - S46) * Q47 + ((S46 - S45) * Q46) + (S45 * Q45),
                  IF((J6 - R54) &lt;= S48, (J6 - R54 - S47) * Q48 + ((S47 - S46) * Q47) + ((S46 - S45) * Q46) + (S45 * Q45),
                  IF((J6 - R54) &lt;= S49, (J6 - R54 - S48) * Q49 + ((S48 - S47) * Q48) + ((S47 - S46) * Q47) + (S46 - S45) * Q46 + (S45 * Q45),
                  IF((J6 - R54) &lt;= S50, (J6 - R54 - S49) * Q50 + ((S49 - S48) * Q49) + ((S48 - S47) * Q48) + (S47 - S46) * Q47 + (S46 - S45) * Q46 + (S45 * Q45),
                  IF((J6 - R54) &lt;= S51, (J6 - R54 - S50) * Q51 + ((S50 - S49) * Q50) + ((S49 - S48) * Q49) + (S48 - S47) * Q48 + (S47 - S46) * Q47 + (S46 - S45) * Q46 + (S45 * Q45),
                  IF((J6 - R54) &lt;= S52, (J6 - R54 - S51) * Q52 + ((S51 - S50) * Q51) + ((S50 - S49) * Q50) + (S49 - S48) * Q49 + (S48 - S47) * Q48 + (S47 - S46) * Q47 + (S46 - S45) * Q46 + (S45 * Q45),
                  IF((J6 - R54) &gt; S52, (J6 - R54 - S52) * Q53 + ((S52 - S51) * Q52) + ((S51 - S50) * Q51) + (S50 - S49) * Q50 + (S49 - S48) * Q49 + (S48 - S47) * Q48 + (S47 - S46) * Q47 + (S46 - S45) * Q46 + (S45 * Q45),
))))))))),
IF(B13="Married Filing Jointly", IF((J6 - T54) &lt;= U45, J6 * Q45,
                  IF((J6 - T54) &lt;= U46, (J6 - T54 - U45) * Q46 + (U45 * Q45),
                  IF((J6 - T54) &lt;= U47, (J6 - T54 - U46) * Q47 + ((U46 - U45) * Q46) + (U45 * Q45),
                  IF((J6 - T54) &lt;= U48, (J6 - T54 - U47) * Q48 + ((U47 - U46) * Q47) + ((U46 - U45) * Q46) + (U45 * Q45),
                  IF((J6 - T54) &lt;= U49, (J6 - T54 - U48) * Q49 + ((U48 - U47) * Q48) + ((U47 - U46) * Q47) + (U46 - U45) * Q46 + (U45 * Q45),
                  IF((J6 - T54) &lt;= U50, (J6 - T54 - U49) * Q50 + ((U49 - U48) * Q49) + ((U48 - U47) * Q48) + (U47 - U46) * Q47 + (U46 - U45) * Q46 + (U45 * Q45),
                  IF((J6 - T54) &lt;= U51, (J6 - T54 - U50) * Q51 + ((U50 - U49) * Q50) + ((U49 - U48) * Q49) + (U48 - U47) * Q48 + (U47 - U46) * Q47 + (U46 - U45) * Q46 + (U45 * Q45),
                  IF((J6 - T54) &lt;= U52, (J6 - T54 - U51) * Q52 + ((U51 - U50) * Q51) + ((U50 - U49) * Q50) + (U49 - U48) * Q49 + (U48 - U47) * Q48 + (U47 - U46) * Q47 + (U46 - U45) * Q46 + (U45 * Q45),
                  IF((J6 - T54) &gt; U52, (J6 - T54 - U52) * Q53 + ((U52 - U51) * Q52) + ((U51 - U50) * Q51) + (U50 - U49) * Q50 + (U49 - U48) * Q49 + (U48 - U47) * Q48 + (U47 - U46) * Q47 + (U46 - U45) * Q46 + (U45 * Q45),
))))))))),
IF(B13="Married Filing Separately", IF((J6 - V54) &lt;= W45, J6 * Q45,
                  IF((J6 - V54) &lt;= W46, (J6 - V54 - W45) * Q46 + (W45 * Q45),
                  IF((J6 - V54) &lt;= W47, (J6 - V54 - W46) * Q47 + ((W46 - W45) * Q46) + (W45 * Q45),
                  IF((J6 - V54) &lt;= W48, (J6 - V54 - W47) * Q48 + ((W47 - W46) * Q47) + ((W46 - W45) * Q46) + (W45 * Q45),
                  IF((J6 - V54) &lt;= W49, (J6 - V54 - W48) * Q49 + ((W48 - W47) * Q48) + ((W47 - W46) * Q47) + (W46 - W45) * Q46 + (W45 * Q45),
                  IF((J6 - V54) &lt;= W50, (J6 - V54 - W49) * Q50 + ((W49 - W48) * Q49) + ((W48 - W47) * Q48) + (W47 - W46) * Q47 + (W46 - W45) * Q46 + (W45 * Q45),
                  IF((J6 - V54) &lt;= W51, (J6 - V54 - W50) * Q51 + ((W50 - W49) * Q50) + ((W49 - W48) * Q49) + (W48 - W47) * Q48 + (W47 - W46) * Q47 + (W46 - W45) * Q46 + (W45 * Q45),
                  IF((J6 - V54) &lt;= W52, (J6 - V54 - W51) * Q52 + ((W51 - W50) * Q51) + ((W50 - W49) * Q50) + (W49 - W48) * Q49 + (W48 - W47) * Q48 + (W47 - W46) * Q47 + (W46 - W45) * Q46 + (W45 * Q45),
                  IF((J6 - V54) &gt; W52, (J6 - V54 - W52) * Q53 + ((W52 - W51) * Q52) + ((W51 - W50) * Q51) + (W50 - W49) * Q50 + (W49 - W48) * Q49 + (W48 - W47) * Q48 + (W47 - W46) * Q47 + (W46 - W45) * Q46 + (W45 * Q45),
))))))))),
IF(B13="Qualifying Surviving Spouse", IF((J6 - X54) &lt;= Y45, J6 * Q45,
                  IF((J6 - X54) &lt;= Y46, (J6 - X54 - Y45) * Q46 + (Y45 * Q45),
                  IF((J6 - X54) &lt;= Y47, (J6 - X54 - Y46) * Q47 + ((Y46 - Y45) * Q46) + (Y45 * Q45),
                  IF((J6 - X54) &lt;= Y48, (J6 - X54 - Y47) * Q48 + ((Y47 - Y46) * Q47) + ((Y46 - Y45) * Q46) + (Y45 * Q45),
                  IF((J6 - X54) &lt;= Y49, (J6 - X54 - Y48) * Q49 + ((Y48 - Y47) * Q48) + ((Y47 - Y46) * Q47) + (Y46 - Y45) * Q46 + (Y45 * Q45),
                  IF((J6 - X54) &lt;= Y50, (J6 - X54 - Y49) * Q50 + ((Y49 - Y48) * Q49) + ((Y48 - Y47) * Q48) + (Y47 - Y46) * Q47 + (Y46 - Y45) * Q46 + (Y45 * Q45),
                  IF((J6 - X54) &lt;= Y51, (J6 - X54 - Y50) * Q51 + ((Y50 - Y49) * Q50) + ((Y49 - Y48) * Q49) + (Y48 - Y47) * Q48 + (Y47 - Y46) * Q47 + (Y46 - Y45) * Q46 + (Y45 * Y45),
                  IF((J6 - X54) &lt;= Y52, (J6 - X54 - Y51) * Q52 + ((Y51 - Y50) * Q51) + ((Y50 - Y49) * Q50) + (Y49 - Y48) * Q49 + (Y48 - Y47) * Q48 + (Y47 - Y46) * Q47 + (Y46 - Y45) * Q46 + (Y45 * Q45),
                  IF((J6 - X54) &gt; Y52, (J6 - X54 - Y52) * Q53 + ((Y52 - Y51) * Q52) + ((Y51 - Y50) * Q51) + (Y50 - Y49) * Q50 + (Y49 - Y48) * Q49 + (Y48 - Y47) * Q48 + (Y47 - Y46) * Q47 + (Y46 - Y45) * Q46 + (Y45 * Q45),
))))))))),
IF(B13="Head of Household", IF((J6 - Z54) &lt;= AA45, J6 * Q45,
                  IF((J6 - Z54) &lt;= AA46, (J6 - Z54 - AA45) * Q46 + (AA45 * Q45),
                  IF((J6 - Z54) &lt;= AA47, (J6 - Z54 - AA46) * Q47 + ((AA46 - AA45) * Q46) + (AA45 * Q45),
                  IF((J6 - Z54) &lt;= AA48, (J6 - Z54 - AA47) * Q48 + ((AA47 - AA46) * Q47) + ((AA46 - AA45) * Q46) + (AA45 * Q45),
                  IF((J6 - Z54) &lt;= AA49, (J6 - Z54 - AA48) * Q49 + ((AA48 - AA47) * Q48) + ((AA47 - AA46) * Q47) + (AA46 - AA45) * Q46 + (AA45 * Q45),
                  IF((J6 - Z54) &lt;= AA50, (J6 - Z54 - AA49) * Q50 + ((AA49 - AA48) * Q49) + ((AA48 - AA47) * Q48) + (AA47 - AA46) * Q47 + (AA46 - AA45) * Q46 + (AA45 * Q45),
                  IF((J6 - Z54) &lt;= AA51, (J6 - Z54 - AA50) * Q51 + ((AA50 - AA49) * Q50) + ((AA49 - AA48) * Q49) + (AA48 - AA47) * Q48 + (AA47 - AA46) * Q47 + (AA46 - AA45) * Q46 + (AA45 * Q45),
                  IF((J6 - Z54) &lt;= AA52, (J6 - Z54 - AA51) * Q52 + ((AA51 - AA50) * Q51) + ((AA50 - AA49) * Q50) + (AA49 - AA48) * Q49 + (AA48 - AA47) * Q48 + (AA47 - AA46) * Q47 + (AA46 - AA45) * Q46 + (AA45 * Q45),
                  IF((J6 - Z54) &gt; AA52, (J6 - Z54 - AA52) * Q53 + ((AA52 - AA51) * Q52) + ((AA51 - AA50) * Q51) + (AA50 - AA49) * Q50 + (AA49 - AA48) * Q49 + (AA48 - AA47) * Q48 + (AA47 - AA46) * Q47 + (AA46 - AA45) * Q46 + (AA45 * Q45),
))))))))),
"Fix Step 1 or 2")))))</f>
        <v>598.63973421927017</v>
      </c>
      <c r="I10" s="17">
        <f>J6*(R27+S27)</f>
        <v>899.48683056478478</v>
      </c>
      <c r="J10" s="17">
        <f>IF(J6 &lt;= Q30, J6 * Q27, Q30 * Q27)</f>
        <v>2186.9875880398686</v>
      </c>
      <c r="K10" s="4"/>
      <c r="L10" s="17">
        <f>IF(OR(G10 = "Fix Step 1 or 2", H10 = "Fix Step 1 or 2"), "Fix Step 1 or 2", SUM(G10:J10))</f>
        <v>5933.9933554817344</v>
      </c>
      <c r="M10" s="4"/>
      <c r="N10" s="36">
        <f>IF(L10= "Fix Step 1 or 2", "Fix Step 1 or 2", J6-L10)</f>
        <v>29340.000000000022</v>
      </c>
      <c r="Q10" s="17">
        <f>Q7*12</f>
        <v>29340</v>
      </c>
      <c r="R10" s="36">
        <f>IFERROR(N10-Q10, "Fix Step 1 or 2")</f>
        <v>2.1827872842550278E-11</v>
      </c>
    </row>
    <row r="11" spans="2:18" ht="18" thickBot="1" x14ac:dyDescent="0.3">
      <c r="B11" s="18" t="s">
        <v>73</v>
      </c>
      <c r="D11" s="30" t="s">
        <v>74</v>
      </c>
    </row>
    <row r="12" spans="2:18" ht="18.75" x14ac:dyDescent="0.25">
      <c r="D12" s="22" t="s">
        <v>75</v>
      </c>
      <c r="F12" s="32" t="s">
        <v>76</v>
      </c>
      <c r="G12" s="41" t="s">
        <v>77</v>
      </c>
      <c r="H12" s="41"/>
      <c r="I12" s="41"/>
      <c r="J12" s="41"/>
      <c r="K12" s="41"/>
      <c r="L12" s="41"/>
      <c r="M12" s="41"/>
      <c r="N12" s="41"/>
      <c r="O12" s="32"/>
    </row>
    <row r="13" spans="2:18" ht="17.25" x14ac:dyDescent="0.3">
      <c r="B13" s="31" t="s">
        <v>4</v>
      </c>
      <c r="D13" s="29" t="s">
        <v>78</v>
      </c>
    </row>
    <row r="14" spans="2:18" ht="24" customHeight="1" x14ac:dyDescent="0.25">
      <c r="D14" s="11"/>
      <c r="G14" s="42" t="s">
        <v>61</v>
      </c>
      <c r="H14" s="43"/>
      <c r="I14" s="43"/>
      <c r="J14" s="44"/>
    </row>
    <row r="15" spans="2:18" ht="15.75" thickBot="1" x14ac:dyDescent="0.3">
      <c r="D15" s="17"/>
      <c r="G15" s="20" t="s">
        <v>79</v>
      </c>
    </row>
    <row r="16" spans="2:18" ht="16.5" thickBot="1" x14ac:dyDescent="0.3">
      <c r="D16" s="19" t="s">
        <v>80</v>
      </c>
      <c r="G16" s="16">
        <f>D17</f>
        <v>138106.28300258843</v>
      </c>
      <c r="Q16" s="18" t="s">
        <v>102</v>
      </c>
    </row>
    <row r="17" spans="4:27" ht="15.75" thickBot="1" x14ac:dyDescent="0.3">
      <c r="D17" s="15">
        <v>138106.28300258843</v>
      </c>
      <c r="Q17" s="14">
        <v>2445</v>
      </c>
    </row>
    <row r="18" spans="4:27" ht="24" customHeight="1" thickBot="1" x14ac:dyDescent="0.3">
      <c r="G18" s="42" t="s">
        <v>67</v>
      </c>
      <c r="H18" s="43"/>
      <c r="I18" s="43"/>
      <c r="J18" s="44"/>
      <c r="L18" s="5"/>
      <c r="N18" s="5"/>
    </row>
    <row r="19" spans="4:27" x14ac:dyDescent="0.25">
      <c r="G19" s="21" t="s">
        <v>68</v>
      </c>
      <c r="H19" s="21" t="s">
        <v>69</v>
      </c>
      <c r="I19" s="21" t="s">
        <v>99</v>
      </c>
      <c r="J19" s="21" t="s">
        <v>70</v>
      </c>
      <c r="L19" s="23" t="s">
        <v>71</v>
      </c>
      <c r="N19" s="23" t="s">
        <v>72</v>
      </c>
      <c r="Q19" s="23" t="s">
        <v>103</v>
      </c>
      <c r="R19" s="23" t="s">
        <v>104</v>
      </c>
    </row>
    <row r="20" spans="4:27" x14ac:dyDescent="0.25">
      <c r="G20" s="16">
        <f>IF(B13="Single", IF((G16 - R41) &lt;= S34, G16 * Q34,
                  IF((G16 - R41) &lt;= S35, (G16 - R41 - S34) * Q35 + (S34 * Q34),
                  IF((G16 - R41) &lt;= S36, (G16 - R41 - S35) * Q36 + ((S35 - S34) * Q35) + (S34 * Q34),
                  IF((G16 - R41) &lt;= S37, (G16 - R41 - S36) * Q37 + ((S36 - S35) * Q36) + ((S35 - S34) * Q35) + (S34 * Q34),
                  IF((G16 - R41) &lt;= S38, (G16 - R41 - S37) * Q38 + ((S37 - S36) * Q37) + ((S36 - S35) * Q36) + (S35 - S34) * Q35 + (S34 * Q34),
                  IF((G16 - R41) &lt;= S39, (G16 - R41 - S38) * Q39 + ((S38 - S37) * Q38) + ((S37 - S36) * Q37) + (S36 - S35) * Q36 + (S35 - S34) * Q35 + (S34 * Q34),
                  IF((G16 - R41) &gt; S39, (G16 - R41 - S39) * Q40 + ((S39 - S38) * Q39) + ((S38 - S37) * Q38) + (S37 - S36) * Q37 + (S36 - S35) * Q36 + (S35 - S34) * Q35 + (S34 * Q34)))))))),
IF(OR(B13 = "Married Filing Jointly", B13 = "Qualifying Surviving Spouse"),
                  IF((G16 - T41) &lt;= U34, G16 * Q34,
                  IF((G16 - T41) &lt;= U35, (G16 - T41 - U34) * Q35 + (U34 * Q34),
                  IF((G16 - T41) &lt;= U36, (G16 - T41 - U35) * Q36 + ((U35 - U34) * Q35) + (U34 * Q34),
                  IF((G16 - T41) &lt;= U37, (G16 - T41 - U36) * Q37 + ((U36 - U35) * Q36) + ((U35 - U34) * Q35) + (U34 * Q34),
                  IF((G16 - T41) &lt;= U38, (G16 - T41 - U37) * Q38 + ((U37 - U36) * Q37) + ((U36 - U35) * Q36) + (U35 - U34) * Q35 + (U34 * Q34),
                  IF((G16 - T41) &lt;= U39, (G16 - T41 - U38) * Q39 + ((U38 - U37) * Q38) + ((U37 - U36) * Q37) + (U36 - U35) * Q36 + (U35 - U34) * Q35 + (U34 * Q34),
                  IF((G16 - T41) &gt; U39, (G16 - T41 - U39) * Q40 + ((U39 - U38) * Q39) + ((U38 - U37) * Q38) + (U37 - U36) * Q37 + (U36 - U35) * Q36 + (U35 - U34) * Q35 + (U34 * Q34)))))))),
IF((B13 = "Married Filing Separately"),
                  IF((G16 - V41) &lt;= W34, G16 * Q34,
                  IF((G16 - V41) &lt;= W35, (G16 - V41 - W34) * Q35 + (W34 * Q34),
                  IF((G16 - V41) &lt;= W36, (G16 - V41 - W35) * Q36 + ((W35 - W34) * Q35) + (W34 * Q34),
                  IF((G16 - V41) &lt;= W37, (G16 - V41 - W36) * Q37 + ((W36 - W35) * Q36) + ((W35 - W34) * Q35) + (W34 * Q34),
                  IF((G16 - V41) &lt;= W38, (G16 - V41 - W37) * Q38 + ((W37 - W36) * Q37) + ((W36 - W35) * Q36) + (W35 - W34) * Q35 + (W34 * Q34),
                  IF((G16 - V41) &lt;= W39, (G16 - V41 - W38) * Q39 + ((W38 - W37) * Q38) + ((W37 - W36) * Q37) + (W36 - W35) * Q36 + (W35 - W34) * Q35 + (W34 * Q34),
                  IF((G16 - V41) &gt; W39, (G16 - V41 - W39) * Q40 + ((W39 - W38) * Q39) + ((W38 - W37) * Q38) + (W37 - W36) * Q37 + (W36 - W35) * Q36 + (W35 - W34) * Q35 + (W34 * Q34)))))))),
IF((B13 = "Head of Household"),
                  IF((G16 - Z41) &lt;= AA34, G16 * Q34,
                  IF((G16 - Z41) &lt;= AA35, (G16 - Z41 - AA34) * Q35 + (AA34 * Q34),
                  IF((G16 - Z41) &lt;= AA36, (G16 - Z41 - AA35) * Q36 + ((AA35 - AA34) * Q35) + (AA34 * Q34),
                  IF((G16 - Z41) &lt;= AA37, (G16 - Z41 - AA36) * Q37 + ((AA36 - AA35) * Q36) + ((AA35 - AA34) * Q35) + (AA34 * Q34),
                  IF((G16 - Z41) &lt;= AA38, (G16 - Z41 - AA37) * Q38 + ((AA37 - AA36) * Q37) + ((AA36 - AA35) * Q36) + (AA35 - AA34) * Q35 + (AA34 * Q34),
                  IF((G16 - Z41) &lt;= AA39, (G16 - Z41 - AA38) * Q39 + ((AA38 - AA37) * Q38) + ((AA37 - AA36) * Q37) + (AA36 - AA35) * Q36 + (AA35 - AA34) * Q35 + (AA34 * Q34),
                  IF((G16 - Z41) &gt; AA39, (G16 - Z41 - AA39) * Q40 + ((AA39 - AA38) * Q39) + ((AA38 - AA37) * Q38) + (AA37 - AA36) * Q37 + (AA36 - AA35) * Q36 + (AA35 - AA34) * Q35 + (AA34 * Q34)))))))),
"Fix Step 1 or 2"))))</f>
        <v>22684.007920621225</v>
      </c>
      <c r="H20" s="16">
        <f>IF(B13="Single", IF((G16 - R54) &lt;= S45, G16 * Q45,
                  IF((G16 - R54) &lt;= S46, (G16 - R54 - S45) * Q46 + (S45 * Q45),
                  IF((G16 - R54) &lt;= S47, (G16 - R54 - S46) * Q47 + ((S46 - S45) * Q46) + (S45 * Q45),
                  IF((G16 - R54) &lt;= S48, (G16 - R54 - S47) * Q48 + ((S47 - S46) * Q47) + ((S46 - S45) * Q46) + (S45 * Q45),
                  IF((G16 - R54) &lt;= S49, (G16 - R54 - S48) * Q49 + ((S48 - S47) * Q48) + ((S47 - S46) * Q47) + (S46 - S45) * Q46 + (S45 * Q45),
                  IF((G16 - R54) &lt;= S50, (G16 - R54 - S49) * Q50 + ((S49 - S48) * Q49) + ((S48 - S47) * Q48) + (S47 - S46) * Q47 + (S46 - S45) * Q46 + (S45 * Q45),
                  IF((G16 - R54) &lt;= S51, (G16 - R54 - S50) * Q51 + ((S50 - S49) * Q50) + ((S49 - S48) * Q49) + (S48 - S47) * Q48 + (S47 - S46) * Q47 + (S46 - S45) * Q46 + (S45 * Q45),
                  IF((G16 - R54) &lt;= S52, (G16 - R54 - S51) * Q52 + ((S51 - S50) * Q51) + ((S50 - S49) * Q50) + (S49 - S48) * Q49 + (S48 - S47) * Q48 + (S47 - S46) * Q47 + (S46 - S45) * Q46 + (S45 * Q45),
                  IF((G16 - R54) &gt; S52, (G16 - R54 - S52) * Q53 + ((S52 - S51) * Q52) + ((S51 - S50) * Q51) + (S50 - S49) * Q50 + (S49 - S48) * Q49 + (S48 - S47) * Q48 + (S47 - S46) * Q47 + (S46 - S45) * Q46 + (S45 * Q45),
))))))))),
IF(B13="Married Filing Jointly", IF((G16 - T54) &lt;= U45, G16 * Q45,
                  IF((G16 - T54) &lt;= U46, (G16 - T54 - U45) * Q46 + (U45 * Q45),
                  IF((G16 - T54) &lt;= U47, (G16 - T54 - U46) * Q47 + ((U46 - U45) * Q46) + (U45 * Q45),
                  IF((G16 - T54) &lt;= U48, (G16 - T54 - U47) * Q48 + ((U47 - U46) * Q47) + ((U46 - U45) * Q46) + (U45 * Q45),
                  IF((G16 - T54) &lt;= U49, (G16 - T54 - U48) * Q49 + ((U48 - U47) * Q48) + ((U47 - U46) * Q47) + (U46 - U45) * Q46 + (U45 * Q45),
                  IF((G16 - T54) &lt;= U50, (G16 - T54 - U49) * Q50 + ((U49 - U48) * Q49) + ((U48 - U47) * Q48) + (U47 - U46) * Q47 + (U46 - U45) * Q46 + (U45 * Q45),
                  IF((G16 - T54) &lt;= U51, (G16 - T54 - U50) * Q51 + ((U50 - U49) * Q50) + ((U49 - U48) * Q49) + (U48 - U47) * Q48 + (U47 - U46) * Q47 + (U46 - U45) * Q46 + (U45 * Q45),
                  IF((G16 - T54) &lt;= U52, (G16 - T54 - U51) * Q52 + ((U51 - U50) * Q51) + ((U50 - U49) * Q50) + (U49 - U48) * Q49 + (U48 - U47) * Q48 + (U47 - U46) * Q47 + (U46 - U45) * Q46 + (U45 * Q45),
                  IF((G16 - T54) &gt; U52, (G16 - T54 - U52) * Q53 + ((U52 - U51) * Q52) + ((U51 - U50) * Q51) + (U50 - U49) * Q50 + (U49 - U48) * Q49 + (U48 - U47) * Q48 + (U47 - U46) * Q47 + (U46 - U45) * Q46 + (U45 * Q45),
))))))))),
IF(B13="Married Filing Separately", IF((G16 - V54) &lt;= W45, G16 * Q45,
                  IF((G16 - V54) &lt;= W46, (G16 - V54 - W45) * Q46 + (W45 * Q45),
                  IF((G16 - V54) &lt;= W47, (G16 - V54 - W46) * Q47 + ((W46 - W45) * Q46) + (W45 * Q45),
                  IF((G16 - V54) &lt;= W48, (G16 - V54 - W47) * Q48 + ((W47 - W46) * Q47) + ((W46 - W45) * Q46) + (W45 * Q45),
                  IF((G16 - V54) &lt;= W49, (G16 - V54 - W48) * Q49 + ((W48 - W47) * Q48) + ((W47 - W46) * Q47) + (W46 - W45) * Q46 + (W45 * Q45),
                  IF((G16 - V54) &lt;= W50, (G16 - V54 - W49) * Q50 + ((W49 - W48) * Q49) + ((W48 - W47) * Q48) + (W47 - W46) * Q47 + (W46 - W45) * Q46 + (W45 * Q45),
                  IF((G16 - V54) &lt;= W51, (G16 - V54 - W50) * Q51 + ((W50 - W49) * Q50) + ((W49 - W48) * Q49) + (W48 - W47) * Q48 + (W47 - W46) * Q47 + (W46 - W45) * Q46 + (W45 * Q45),
                  IF((G16 - V54) &lt;= W52, (G16 - V54 - W51) * Q52 + ((W51 - W50) * Q51) + ((W50 - W49) * Q50) + (W49 - W48) * Q49 + (W48 - W47) * Q48 + (W47 - W46) * Q47 + (W46 - W45) * Q46 + (W45 * Q45),
                  IF((G16 - V54) &gt; W52, (G16 - V54 - W52) * Q53 + ((W52 - W51) * Q52) + ((W51 - W50) * Q51) + (W50 - W49) * Q50 + (W49 - W48) * Q49 + (W48 - W47) * Q48 + (W47 - W46) * Q47 + (W46 - W45) * Q46 + (W45 * Q45),
))))))))),
IF(B13="Qualifying Surviving Spouse", IF((G16 - X54) &lt;= Y45, G16 * Q45,
                  IF((G16 - X54) &lt;= Y46, (G16 - X54 - Y45) * Q46 + (Y45 * Q45),
                  IF((G16 - X54) &lt;= Y47, (G16 - X54 - Y46) * Q47 + ((Y46 - Y45) * Q46) + (Y45 * Q45),
                  IF((G16 - X54) &lt;= Y48, (G16 - X54 - Y47) * Q48 + ((Y47 - Y46) * Q47) + ((Y46 - Y45) * Q46) + (Y45 * Q45),
                  IF((G16 - X54) &lt;= Y49, (G16 - X54 - Y48) * Q49 + ((Y48 - Y47) * Q48) + ((Y47 - Y46) * Q47) + (Y46 - Y45) * Q46 + (Y45 * Q45),
                  IF((G16 - X54) &lt;= Y50, (G16 - X54 - Y49) * Q50 + ((Y49 - Y48) * Q49) + ((Y48 - Y47) * Q48) + (Y47 - Y46) * Q47 + (Y46 - Y45) * Q46 + (Y45 * Q45),
                  IF((G16- X54) &lt;= Y51, (G16 - X54 - Y50) * Q51 + ((Y50 - Y49) * Q50) + ((Y49 - Y48) * Q49) + (Y48 - Y47) * Q48 + (Y47 - Y46) * Q47 + (Y46 - Y45) * Q46 + (Y45 * Y45),
                  IF((G16 - X54) &lt;= Y52, (G16 - X54 - Y51) * Q52 + ((Y51 - Y50) * Q51) + ((Y50 - Y49) * Q50) + (Y49 - Y48) * Q49 + (Y48 - Y47) * Q48 + (Y47 - Y46) * Q47 + (Y46 - Y45) * Q46 + (Y45 * Q45),
                  IF((G16 - X54) &gt; Y52, (G16 - X54 - Y52) * Q53 + ((Y52 - Y51) * Q52) + ((Y51 - Y50) * Q51) + (Y50 - Y49) * Q50 + (Y49 - Y48) * Q49 + (Y48 - Y47) * Q48 + (Y47 - Y46) * Q47 + (Y46 - Y45) * Q46 + (Y45 * Q45),
))))))))),
IF(B13="Head of Household", IF((G16 - Z54) &lt;= AA45, G16 * Q45,
                  IF((G16 - Z54) &lt;= AA46, (G16 - Z54 - AA45) * Q46 + (AA45 * Q45),
                  IF((G16 - Z54) &lt;= AA47, (G16 - Z54 - AA46) * Q47 + ((AA46 - AA45) * Q46) + (AA45 * Q45),
                  IF((G16 - Z54) &lt;= AA48, (G16 - Z54 - AA47) * Q48 + ((AA47 - AA46) * Q47) + ((AA46 - AA45) * Q46) + (AA45 * Q45),
                  IF((G16 - Z54) &lt;= AA49, (G16 - Z54 - AA48) * Q49 + ((AA48 - AA47) * Q48) + ((AA47 - AA46) * Q47) + (AA46 - AA45) * Q46 + (AA45 * Q45),
                  IF((G16 - Z54) &lt;= AA50, (G16 - Z54 - AA49) * Q50 + ((AA49 - AA48) * Q49) + ((AA48 - AA47) * Q48) + (AA47 - AA46) * Q47 + (AA46 - AA45) * Q46 + (AA45 * Q45),
                  IF((G16 - Z54) &lt;= AA51, (G16 - Z54 - AA50) * Q51 + ((AA50 - AA49) * Q50) + ((AA49 - AA48) * Q49) + (AA48 - AA47) * Q48 + (AA47 - AA46) * Q47 + (AA46 - AA45) * Q46 + (AA45 * Q45),
                  IF((G16 - Z54) &lt;= AA52, (G16 - Z54 - AA51) * Q52 + ((AA51 - AA50) * Q51) + ((AA50 - AA49) * Q50) + (AA49 - AA48) * Q49 + (AA48 - AA47) * Q48 + (AA47 - AA46) * Q47 + (AA46 - AA45) * Q46 + (AA45 * Q45),
                  IF((G16 - Z54) &gt; AA52, (G16 - Z54 - AA52) * Q53 + ((AA52 - AA51) * Q52) + ((AA51 - AA50) * Q51) + (AA50 - AA49) * Q50 + (AA49 - AA48) * Q49 + (AA48 - AA47) * Q48 + (AA47 - AA46) * Q47 + (AA46 - AA45) * Q46 + (AA45 * Q45),
))))))))),
"Fix Step 1 or 2")))))</f>
        <v>8997.9753192407243</v>
      </c>
      <c r="I20" s="16">
        <f>G16*(R27+S27)</f>
        <v>3521.7102165660053</v>
      </c>
      <c r="J20" s="16">
        <f>IF(G16 &lt;= Q30, G16 * Q27, Q30 * Q27)</f>
        <v>8562.5895461604832</v>
      </c>
      <c r="K20" s="4"/>
      <c r="L20" s="16">
        <f>IF(OR(G20 = "Fix Step 1 or 2", H20 = "Fix Step 1 or 2"), "Fix Step 1 or 2", SUM(G20:J20))</f>
        <v>43766.283002588432</v>
      </c>
      <c r="M20" s="4"/>
      <c r="N20" s="35">
        <f>IF(L20 = "Fix Step 1 or 2", "Fix Step 1 or 2", G16 - L20)</f>
        <v>94340</v>
      </c>
      <c r="Q20" s="17">
        <f>Q17*12</f>
        <v>29340</v>
      </c>
      <c r="R20" s="36">
        <f>IFERROR(N20-Q20, "Fix Step 1 or 2")</f>
        <v>65000</v>
      </c>
    </row>
    <row r="21" spans="4:27" x14ac:dyDescent="0.25">
      <c r="G21" s="16"/>
      <c r="H21" s="16"/>
      <c r="I21" s="16"/>
      <c r="J21" s="16"/>
      <c r="K21" s="4"/>
      <c r="L21" s="16"/>
      <c r="M21" s="4"/>
      <c r="N21" s="16"/>
    </row>
    <row r="22" spans="4:27" x14ac:dyDescent="0.25">
      <c r="G22" s="16"/>
      <c r="H22" s="16"/>
      <c r="I22" s="16"/>
      <c r="J22" s="16"/>
      <c r="K22" s="4"/>
      <c r="L22" s="16"/>
      <c r="M22" s="4"/>
      <c r="N22" s="16"/>
    </row>
    <row r="23" spans="4:27" x14ac:dyDescent="0.25">
      <c r="G23" s="16"/>
      <c r="H23" s="16"/>
      <c r="I23" s="16"/>
      <c r="J23" s="16"/>
      <c r="K23" s="4"/>
      <c r="L23" s="16"/>
      <c r="M23" s="4"/>
      <c r="N23" s="16"/>
    </row>
    <row r="26" spans="4:27" x14ac:dyDescent="0.25">
      <c r="N26" s="27" t="s">
        <v>81</v>
      </c>
      <c r="Q26" s="33" t="s">
        <v>70</v>
      </c>
      <c r="R26" s="33" t="s">
        <v>82</v>
      </c>
      <c r="S26" s="33" t="s">
        <v>100</v>
      </c>
    </row>
    <row r="27" spans="4:27" x14ac:dyDescent="0.25">
      <c r="N27" s="27" t="s">
        <v>81</v>
      </c>
      <c r="Q27" s="34">
        <v>6.2E-2</v>
      </c>
      <c r="R27" s="34">
        <v>1.4500000000000001E-2</v>
      </c>
      <c r="S27" s="34">
        <v>1.0999999999999999E-2</v>
      </c>
    </row>
    <row r="28" spans="4:27" x14ac:dyDescent="0.25">
      <c r="N28" s="27" t="s">
        <v>81</v>
      </c>
    </row>
    <row r="29" spans="4:27" x14ac:dyDescent="0.25">
      <c r="Q29" s="11" t="s">
        <v>83</v>
      </c>
      <c r="R29" s="11" t="s">
        <v>83</v>
      </c>
      <c r="S29" s="11" t="s">
        <v>83</v>
      </c>
    </row>
    <row r="30" spans="4:27" x14ac:dyDescent="0.25">
      <c r="Q30" s="26">
        <v>168600</v>
      </c>
      <c r="R30" s="34" t="s">
        <v>105</v>
      </c>
      <c r="S30" s="34" t="s">
        <v>105</v>
      </c>
    </row>
    <row r="31" spans="4:27" x14ac:dyDescent="0.25">
      <c r="Q31" s="7"/>
      <c r="R31" s="7"/>
      <c r="S31" s="7"/>
      <c r="T31" s="7"/>
      <c r="U31" s="7"/>
      <c r="V31" s="7"/>
      <c r="W31" s="7"/>
    </row>
    <row r="32" spans="4:27" ht="15.95" customHeight="1" thickBot="1" x14ac:dyDescent="0.3">
      <c r="Q32" s="82" t="s">
        <v>84</v>
      </c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4:27" ht="38.25" x14ac:dyDescent="0.25">
      <c r="N33" s="27" t="s">
        <v>81</v>
      </c>
      <c r="Q33" s="83" t="s">
        <v>85</v>
      </c>
      <c r="R33" s="84" t="s">
        <v>86</v>
      </c>
      <c r="S33" s="85" t="s">
        <v>87</v>
      </c>
      <c r="T33" s="86" t="s">
        <v>88</v>
      </c>
      <c r="U33" s="86" t="s">
        <v>89</v>
      </c>
      <c r="V33" s="87" t="s">
        <v>90</v>
      </c>
      <c r="W33" s="88" t="s">
        <v>91</v>
      </c>
      <c r="X33" s="86" t="s">
        <v>92</v>
      </c>
      <c r="Y33" s="86" t="s">
        <v>93</v>
      </c>
      <c r="Z33" s="54" t="s">
        <v>94</v>
      </c>
      <c r="AA33" s="55" t="s">
        <v>95</v>
      </c>
    </row>
    <row r="34" spans="14:27" x14ac:dyDescent="0.25">
      <c r="N34" s="25"/>
      <c r="Q34" s="89">
        <v>0.1</v>
      </c>
      <c r="R34" s="57">
        <v>0</v>
      </c>
      <c r="S34" s="58">
        <v>11600</v>
      </c>
      <c r="T34" s="90">
        <v>0</v>
      </c>
      <c r="U34" s="91">
        <v>23200</v>
      </c>
      <c r="V34" s="57">
        <v>0</v>
      </c>
      <c r="W34" s="58">
        <v>11600</v>
      </c>
      <c r="X34" s="92">
        <f>T34</f>
        <v>0</v>
      </c>
      <c r="Y34" s="93">
        <f>U34</f>
        <v>23200</v>
      </c>
      <c r="Z34" s="94">
        <v>0</v>
      </c>
      <c r="AA34" s="95">
        <v>16550</v>
      </c>
    </row>
    <row r="35" spans="14:27" x14ac:dyDescent="0.25">
      <c r="N35" s="25"/>
      <c r="Q35" s="89">
        <v>0.12</v>
      </c>
      <c r="R35" s="64">
        <f>S34+1</f>
        <v>11601</v>
      </c>
      <c r="S35" s="58">
        <v>47150</v>
      </c>
      <c r="T35" s="91">
        <f>U34+1</f>
        <v>23201</v>
      </c>
      <c r="U35" s="91">
        <v>94300</v>
      </c>
      <c r="V35" s="64">
        <f>W34+1</f>
        <v>11601</v>
      </c>
      <c r="W35" s="58">
        <v>47150</v>
      </c>
      <c r="X35" s="96">
        <f>T35</f>
        <v>23201</v>
      </c>
      <c r="Y35" s="93">
        <f t="shared" ref="Y35:Y39" si="0">U35</f>
        <v>94300</v>
      </c>
      <c r="Z35" s="97">
        <f>AA34+1</f>
        <v>16551</v>
      </c>
      <c r="AA35" s="95">
        <v>63100</v>
      </c>
    </row>
    <row r="36" spans="14:27" x14ac:dyDescent="0.25">
      <c r="Q36" s="89">
        <v>0.22</v>
      </c>
      <c r="R36" s="64">
        <f t="shared" ref="R36:R40" si="1">S35+1</f>
        <v>47151</v>
      </c>
      <c r="S36" s="58">
        <v>100525</v>
      </c>
      <c r="T36" s="91">
        <f t="shared" ref="T36:T39" si="2">U35+1</f>
        <v>94301</v>
      </c>
      <c r="U36" s="91">
        <v>201050</v>
      </c>
      <c r="V36" s="64">
        <f t="shared" ref="V36:V39" si="3">W35+1</f>
        <v>47151</v>
      </c>
      <c r="W36" s="58">
        <v>100525</v>
      </c>
      <c r="X36" s="96">
        <f t="shared" ref="X36:X40" si="4">T36</f>
        <v>94301</v>
      </c>
      <c r="Y36" s="93">
        <f t="shared" si="0"/>
        <v>201050</v>
      </c>
      <c r="Z36" s="97">
        <f t="shared" ref="Z36:Z40" si="5">AA35+1</f>
        <v>63101</v>
      </c>
      <c r="AA36" s="95">
        <v>100500</v>
      </c>
    </row>
    <row r="37" spans="14:27" x14ac:dyDescent="0.25">
      <c r="Q37" s="89">
        <v>0.24</v>
      </c>
      <c r="R37" s="64">
        <f t="shared" si="1"/>
        <v>100526</v>
      </c>
      <c r="S37" s="58">
        <v>191950</v>
      </c>
      <c r="T37" s="91">
        <f t="shared" si="2"/>
        <v>201051</v>
      </c>
      <c r="U37" s="91">
        <v>383900</v>
      </c>
      <c r="V37" s="64">
        <f t="shared" si="3"/>
        <v>100526</v>
      </c>
      <c r="W37" s="58">
        <v>191950</v>
      </c>
      <c r="X37" s="96">
        <f t="shared" si="4"/>
        <v>201051</v>
      </c>
      <c r="Y37" s="93">
        <f t="shared" si="0"/>
        <v>383900</v>
      </c>
      <c r="Z37" s="97">
        <f t="shared" si="5"/>
        <v>100501</v>
      </c>
      <c r="AA37" s="95">
        <v>191950</v>
      </c>
    </row>
    <row r="38" spans="14:27" x14ac:dyDescent="0.25">
      <c r="Q38" s="89">
        <v>0.32</v>
      </c>
      <c r="R38" s="64">
        <f t="shared" si="1"/>
        <v>191951</v>
      </c>
      <c r="S38" s="58">
        <v>243725</v>
      </c>
      <c r="T38" s="91">
        <f t="shared" si="2"/>
        <v>383901</v>
      </c>
      <c r="U38" s="91">
        <v>487450</v>
      </c>
      <c r="V38" s="64">
        <f t="shared" si="3"/>
        <v>191951</v>
      </c>
      <c r="W38" s="58">
        <v>243725</v>
      </c>
      <c r="X38" s="96">
        <f t="shared" si="4"/>
        <v>383901</v>
      </c>
      <c r="Y38" s="93">
        <f t="shared" si="0"/>
        <v>487450</v>
      </c>
      <c r="Z38" s="97">
        <f t="shared" si="5"/>
        <v>191951</v>
      </c>
      <c r="AA38" s="95">
        <v>243700</v>
      </c>
    </row>
    <row r="39" spans="14:27" x14ac:dyDescent="0.25">
      <c r="Q39" s="89">
        <v>0.35</v>
      </c>
      <c r="R39" s="64">
        <f t="shared" si="1"/>
        <v>243726</v>
      </c>
      <c r="S39" s="58">
        <v>609350</v>
      </c>
      <c r="T39" s="91">
        <f t="shared" si="2"/>
        <v>487451</v>
      </c>
      <c r="U39" s="91">
        <v>731200</v>
      </c>
      <c r="V39" s="64">
        <f t="shared" si="3"/>
        <v>243726</v>
      </c>
      <c r="W39" s="58">
        <v>365600</v>
      </c>
      <c r="X39" s="96">
        <f t="shared" si="4"/>
        <v>487451</v>
      </c>
      <c r="Y39" s="93">
        <f t="shared" si="0"/>
        <v>731200</v>
      </c>
      <c r="Z39" s="97">
        <f t="shared" si="5"/>
        <v>243701</v>
      </c>
      <c r="AA39" s="95">
        <v>609350</v>
      </c>
    </row>
    <row r="40" spans="14:27" ht="15.75" thickBot="1" x14ac:dyDescent="0.3">
      <c r="Q40" s="98">
        <v>0.37</v>
      </c>
      <c r="R40" s="99">
        <f t="shared" si="1"/>
        <v>609351</v>
      </c>
      <c r="S40" s="100" t="s">
        <v>96</v>
      </c>
      <c r="T40" s="101">
        <f>U39+1</f>
        <v>731201</v>
      </c>
      <c r="U40" s="102" t="s">
        <v>96</v>
      </c>
      <c r="V40" s="99">
        <f>W39+1</f>
        <v>365601</v>
      </c>
      <c r="W40" s="100" t="s">
        <v>96</v>
      </c>
      <c r="X40" s="103">
        <f t="shared" si="4"/>
        <v>731201</v>
      </c>
      <c r="Y40" s="104" t="s">
        <v>96</v>
      </c>
      <c r="Z40" s="105">
        <f t="shared" si="5"/>
        <v>609351</v>
      </c>
      <c r="AA40" s="106" t="s">
        <v>96</v>
      </c>
    </row>
    <row r="41" spans="14:27" x14ac:dyDescent="0.25">
      <c r="Q41" s="46" t="s">
        <v>97</v>
      </c>
      <c r="R41" s="79">
        <v>14600</v>
      </c>
      <c r="S41" s="46"/>
      <c r="T41" s="79">
        <v>29200</v>
      </c>
      <c r="U41" s="46"/>
      <c r="V41" s="79">
        <v>14600</v>
      </c>
      <c r="W41" s="46"/>
      <c r="X41" s="107">
        <f>T41</f>
        <v>29200</v>
      </c>
      <c r="Y41" s="47"/>
      <c r="Z41" s="107">
        <v>21900</v>
      </c>
      <c r="AA41" s="47"/>
    </row>
    <row r="42" spans="14:27" x14ac:dyDescent="0.25">
      <c r="Q42" s="8"/>
      <c r="R42" s="8"/>
      <c r="S42" s="8"/>
      <c r="T42" s="8"/>
      <c r="U42" s="8"/>
      <c r="V42" s="8"/>
      <c r="W42" s="8"/>
    </row>
    <row r="43" spans="14:27" x14ac:dyDescent="0.25">
      <c r="Q43" s="45" t="s">
        <v>98</v>
      </c>
      <c r="R43" s="45"/>
      <c r="S43" s="45"/>
      <c r="T43" s="46"/>
      <c r="U43" s="46"/>
      <c r="V43" s="46"/>
      <c r="W43" s="46"/>
      <c r="X43" s="47"/>
      <c r="Y43" s="47"/>
      <c r="Z43" s="47"/>
      <c r="AA43" s="47"/>
    </row>
    <row r="44" spans="14:27" ht="37.5" customHeight="1" x14ac:dyDescent="0.25">
      <c r="N44" s="27" t="s">
        <v>81</v>
      </c>
      <c r="Q44" s="48" t="s">
        <v>85</v>
      </c>
      <c r="R44" s="49" t="s">
        <v>86</v>
      </c>
      <c r="S44" s="50" t="s">
        <v>87</v>
      </c>
      <c r="T44" s="51" t="s">
        <v>88</v>
      </c>
      <c r="U44" s="51" t="s">
        <v>89</v>
      </c>
      <c r="V44" s="52" t="s">
        <v>90</v>
      </c>
      <c r="W44" s="53" t="s">
        <v>91</v>
      </c>
      <c r="X44" s="51" t="s">
        <v>92</v>
      </c>
      <c r="Y44" s="51" t="s">
        <v>93</v>
      </c>
      <c r="Z44" s="54" t="s">
        <v>94</v>
      </c>
      <c r="AA44" s="55" t="s">
        <v>95</v>
      </c>
    </row>
    <row r="45" spans="14:27" x14ac:dyDescent="0.25">
      <c r="Q45" s="56">
        <v>0.01</v>
      </c>
      <c r="R45" s="57">
        <v>0</v>
      </c>
      <c r="S45" s="58">
        <v>10412</v>
      </c>
      <c r="T45" s="46">
        <v>0</v>
      </c>
      <c r="U45" s="59">
        <v>20824</v>
      </c>
      <c r="V45" s="57">
        <f>R45</f>
        <v>0</v>
      </c>
      <c r="W45" s="58">
        <f>S45</f>
        <v>10412</v>
      </c>
      <c r="X45" s="60">
        <f>T45</f>
        <v>0</v>
      </c>
      <c r="Y45" s="61">
        <f>U45</f>
        <v>20824</v>
      </c>
      <c r="Z45" s="62">
        <v>0</v>
      </c>
      <c r="AA45" s="63">
        <v>20839</v>
      </c>
    </row>
    <row r="46" spans="14:27" x14ac:dyDescent="0.25">
      <c r="Q46" s="56">
        <v>0.02</v>
      </c>
      <c r="R46" s="64">
        <v>10413</v>
      </c>
      <c r="S46" s="58">
        <v>24684</v>
      </c>
      <c r="T46" s="59">
        <f>U45+1</f>
        <v>20825</v>
      </c>
      <c r="U46" s="59">
        <v>49368</v>
      </c>
      <c r="V46" s="65">
        <f t="shared" ref="V46:V53" si="6">R46</f>
        <v>10413</v>
      </c>
      <c r="W46" s="58">
        <f t="shared" ref="W46:W53" si="7">S46</f>
        <v>24684</v>
      </c>
      <c r="X46" s="61">
        <f t="shared" ref="X46:X53" si="8">T46</f>
        <v>20825</v>
      </c>
      <c r="Y46" s="61">
        <f t="shared" ref="Y46:Y52" si="9">U46</f>
        <v>49368</v>
      </c>
      <c r="Z46" s="66">
        <f>AA45+1</f>
        <v>20840</v>
      </c>
      <c r="AA46" s="63">
        <v>49371</v>
      </c>
    </row>
    <row r="47" spans="14:27" x14ac:dyDescent="0.25">
      <c r="Q47" s="56">
        <v>0.04</v>
      </c>
      <c r="R47" s="64">
        <v>24685</v>
      </c>
      <c r="S47" s="58">
        <v>38959</v>
      </c>
      <c r="T47" s="59">
        <f t="shared" ref="T47:T53" si="10">U46+1</f>
        <v>49369</v>
      </c>
      <c r="U47" s="59">
        <v>77918</v>
      </c>
      <c r="V47" s="65">
        <f t="shared" si="6"/>
        <v>24685</v>
      </c>
      <c r="W47" s="58">
        <f t="shared" si="7"/>
        <v>38959</v>
      </c>
      <c r="X47" s="61">
        <f t="shared" si="8"/>
        <v>49369</v>
      </c>
      <c r="Y47" s="61">
        <f t="shared" si="9"/>
        <v>77918</v>
      </c>
      <c r="Z47" s="66">
        <f t="shared" ref="Z47:Z53" si="11">AA46+1</f>
        <v>49372</v>
      </c>
      <c r="AA47" s="63">
        <v>63644</v>
      </c>
    </row>
    <row r="48" spans="14:27" x14ac:dyDescent="0.25">
      <c r="Q48" s="56">
        <v>0.06</v>
      </c>
      <c r="R48" s="64">
        <v>38960</v>
      </c>
      <c r="S48" s="58">
        <v>54081</v>
      </c>
      <c r="T48" s="59">
        <f t="shared" si="10"/>
        <v>77919</v>
      </c>
      <c r="U48" s="59">
        <v>108162</v>
      </c>
      <c r="V48" s="65">
        <f t="shared" si="6"/>
        <v>38960</v>
      </c>
      <c r="W48" s="58">
        <f t="shared" si="7"/>
        <v>54081</v>
      </c>
      <c r="X48" s="61">
        <f t="shared" si="8"/>
        <v>77919</v>
      </c>
      <c r="Y48" s="61">
        <f t="shared" si="9"/>
        <v>108162</v>
      </c>
      <c r="Z48" s="66">
        <f t="shared" si="11"/>
        <v>63645</v>
      </c>
      <c r="AA48" s="63">
        <v>78765</v>
      </c>
    </row>
    <row r="49" spans="17:27" x14ac:dyDescent="0.25">
      <c r="Q49" s="56">
        <v>0.08</v>
      </c>
      <c r="R49" s="64">
        <v>54082</v>
      </c>
      <c r="S49" s="58">
        <v>68350</v>
      </c>
      <c r="T49" s="59">
        <f t="shared" si="10"/>
        <v>108163</v>
      </c>
      <c r="U49" s="59">
        <v>136700</v>
      </c>
      <c r="V49" s="65">
        <f t="shared" si="6"/>
        <v>54082</v>
      </c>
      <c r="W49" s="58">
        <f t="shared" si="7"/>
        <v>68350</v>
      </c>
      <c r="X49" s="61">
        <f t="shared" si="8"/>
        <v>108163</v>
      </c>
      <c r="Y49" s="61">
        <f t="shared" si="9"/>
        <v>136700</v>
      </c>
      <c r="Z49" s="66">
        <f t="shared" si="11"/>
        <v>78766</v>
      </c>
      <c r="AA49" s="63">
        <v>93037</v>
      </c>
    </row>
    <row r="50" spans="17:27" x14ac:dyDescent="0.25">
      <c r="Q50" s="67">
        <v>9.2999999999999999E-2</v>
      </c>
      <c r="R50" s="64">
        <v>68351</v>
      </c>
      <c r="S50" s="58">
        <v>349137</v>
      </c>
      <c r="T50" s="59">
        <f t="shared" si="10"/>
        <v>136701</v>
      </c>
      <c r="U50" s="59">
        <v>698274</v>
      </c>
      <c r="V50" s="65">
        <f t="shared" si="6"/>
        <v>68351</v>
      </c>
      <c r="W50" s="58">
        <f t="shared" si="7"/>
        <v>349137</v>
      </c>
      <c r="X50" s="61">
        <f t="shared" si="8"/>
        <v>136701</v>
      </c>
      <c r="Y50" s="61">
        <f t="shared" si="9"/>
        <v>698274</v>
      </c>
      <c r="Z50" s="66">
        <f t="shared" si="11"/>
        <v>93038</v>
      </c>
      <c r="AA50" s="63">
        <v>474824</v>
      </c>
    </row>
    <row r="51" spans="17:27" x14ac:dyDescent="0.25">
      <c r="Q51" s="67">
        <v>0.10299999999999999</v>
      </c>
      <c r="R51" s="64">
        <v>349138</v>
      </c>
      <c r="S51" s="58">
        <v>418961</v>
      </c>
      <c r="T51" s="59">
        <f t="shared" si="10"/>
        <v>698275</v>
      </c>
      <c r="U51" s="59">
        <v>837922</v>
      </c>
      <c r="V51" s="65">
        <f t="shared" si="6"/>
        <v>349138</v>
      </c>
      <c r="W51" s="58">
        <f t="shared" si="7"/>
        <v>418961</v>
      </c>
      <c r="X51" s="61">
        <f t="shared" si="8"/>
        <v>698275</v>
      </c>
      <c r="Y51" s="61">
        <f t="shared" si="9"/>
        <v>837922</v>
      </c>
      <c r="Z51" s="66">
        <f t="shared" si="11"/>
        <v>474825</v>
      </c>
      <c r="AA51" s="63">
        <v>569790</v>
      </c>
    </row>
    <row r="52" spans="17:27" x14ac:dyDescent="0.25">
      <c r="Q52" s="67">
        <v>0.113</v>
      </c>
      <c r="R52" s="64">
        <v>418962</v>
      </c>
      <c r="S52" s="58">
        <v>698271</v>
      </c>
      <c r="T52" s="59">
        <f t="shared" si="10"/>
        <v>837923</v>
      </c>
      <c r="U52" s="59">
        <v>1369543</v>
      </c>
      <c r="V52" s="65">
        <f t="shared" si="6"/>
        <v>418962</v>
      </c>
      <c r="W52" s="58">
        <f t="shared" si="7"/>
        <v>698271</v>
      </c>
      <c r="X52" s="61">
        <f t="shared" si="8"/>
        <v>837923</v>
      </c>
      <c r="Y52" s="61">
        <f t="shared" si="9"/>
        <v>1369543</v>
      </c>
      <c r="Z52" s="66">
        <f t="shared" si="11"/>
        <v>569791</v>
      </c>
      <c r="AA52" s="63">
        <v>949649</v>
      </c>
    </row>
    <row r="53" spans="17:27" x14ac:dyDescent="0.25">
      <c r="Q53" s="68">
        <v>0.123</v>
      </c>
      <c r="R53" s="69">
        <v>698272</v>
      </c>
      <c r="S53" s="70" t="s">
        <v>96</v>
      </c>
      <c r="T53" s="71">
        <f t="shared" si="10"/>
        <v>1369544</v>
      </c>
      <c r="U53" s="72" t="s">
        <v>96</v>
      </c>
      <c r="V53" s="73">
        <f t="shared" si="6"/>
        <v>698272</v>
      </c>
      <c r="W53" s="74" t="str">
        <f t="shared" si="7"/>
        <v>-</v>
      </c>
      <c r="X53" s="75">
        <f t="shared" si="8"/>
        <v>1369544</v>
      </c>
      <c r="Y53" s="75" t="s">
        <v>96</v>
      </c>
      <c r="Z53" s="76">
        <f t="shared" si="11"/>
        <v>949650</v>
      </c>
      <c r="AA53" s="77" t="s">
        <v>96</v>
      </c>
    </row>
    <row r="54" spans="17:27" x14ac:dyDescent="0.25">
      <c r="Q54" s="78" t="s">
        <v>97</v>
      </c>
      <c r="R54" s="79">
        <v>5363</v>
      </c>
      <c r="S54" s="78"/>
      <c r="T54" s="80">
        <v>10726</v>
      </c>
      <c r="U54" s="78"/>
      <c r="V54" s="80">
        <v>5363</v>
      </c>
      <c r="W54" s="78"/>
      <c r="X54" s="81">
        <v>10726</v>
      </c>
      <c r="Y54" s="47"/>
      <c r="Z54" s="81">
        <v>10726</v>
      </c>
      <c r="AA54" s="47"/>
    </row>
  </sheetData>
  <protectedRanges>
    <protectedRange sqref="B13" name="Step 1"/>
    <protectedRange sqref="D7 Q7 Q17" name="Hourly Wage"/>
    <protectedRange sqref="D17" name="Annual Wage"/>
  </protectedRanges>
  <mergeCells count="8">
    <mergeCell ref="G2:N2"/>
    <mergeCell ref="G12:N12"/>
    <mergeCell ref="Q43:S43"/>
    <mergeCell ref="G4:J4"/>
    <mergeCell ref="G8:J8"/>
    <mergeCell ref="G14:J14"/>
    <mergeCell ref="G18:J18"/>
    <mergeCell ref="Q32:AA32"/>
  </mergeCells>
  <dataValidations count="2">
    <dataValidation type="decimal" operator="greaterThanOrEqual" allowBlank="1" showInputMessage="1" showErrorMessage="1" errorTitle="Enter a Numerical Amount" error="Please enter a Numerical amount greater than $0. " sqref="D7 Q7 Q17" xr:uid="{12D1A0AF-D8F3-4682-A069-BFF627DAA3EF}">
      <formula1>0</formula1>
    </dataValidation>
    <dataValidation type="decimal" operator="greaterThanOrEqual" allowBlank="1" showInputMessage="1" showErrorMessage="1" errorTitle="Enter a Numerical Amount" error="Please enter a Numerical amount greater than $0." sqref="D17" xr:uid="{896E134B-B3D3-46CD-8A52-14609A04B381}">
      <formula1>0</formula1>
    </dataValidation>
  </dataValidations>
  <hyperlinks>
    <hyperlink ref="N44" r:id="rId1" xr:uid="{1BB89636-A2C7-4099-B9A5-BA8389766FAD}"/>
    <hyperlink ref="N33" r:id="rId2" location="REV-PROC-2023-34" display="https://www.irs.gov/irb/2023-48_IRB#REV-PROC-2023-34" xr:uid="{252661A1-B298-4CE6-9BA7-B7C8074346DF}"/>
    <hyperlink ref="N26" r:id="rId3" display="https://money.usnews.com/money/retirement/social-security/articles/what-is-the-social-security-tax-limit" xr:uid="{96B16728-8D8B-4439-951F-F6A43612F1AD}"/>
    <hyperlink ref="N27" r:id="rId4" xr:uid="{3CDB403A-C622-EF4F-B715-DF41255DC6F0}"/>
    <hyperlink ref="N28" r:id="rId5" xr:uid="{CD994A29-7CED-4B47-91B9-A2F2F775DA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hoose your Filing Status" error="Please choose your Filing Status by clicking the drop-down arrow. " xr:uid="{E94249DF-9242-E748-A5BA-E4E433EA61CA}">
          <x14:formula1>
            <xm:f>'Choose Your State'!$D$2:$D$7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D303-2AFB-C347-97D1-5EB6C50B9EE8}">
  <dimension ref="B2:C13"/>
  <sheetViews>
    <sheetView workbookViewId="0">
      <selection activeCell="C13" sqref="C13"/>
    </sheetView>
  </sheetViews>
  <sheetFormatPr defaultColWidth="11.42578125" defaultRowHeight="15" x14ac:dyDescent="0.25"/>
  <cols>
    <col min="1" max="1" width="5.5703125" customWidth="1"/>
    <col min="2" max="2" width="19" bestFit="1" customWidth="1"/>
    <col min="3" max="3" width="17.7109375" customWidth="1"/>
  </cols>
  <sheetData>
    <row r="2" spans="2:3" x14ac:dyDescent="0.25">
      <c r="B2" s="38" t="s">
        <v>106</v>
      </c>
      <c r="C2" s="38" t="s">
        <v>107</v>
      </c>
    </row>
    <row r="3" spans="2:3" x14ac:dyDescent="0.25">
      <c r="B3" t="s">
        <v>108</v>
      </c>
      <c r="C3" s="17">
        <v>1350</v>
      </c>
    </row>
    <row r="4" spans="2:3" x14ac:dyDescent="0.25">
      <c r="B4" t="s">
        <v>109</v>
      </c>
      <c r="C4" s="17">
        <v>125</v>
      </c>
    </row>
    <row r="5" spans="2:3" x14ac:dyDescent="0.25">
      <c r="B5" t="s">
        <v>110</v>
      </c>
      <c r="C5" s="17">
        <v>40</v>
      </c>
    </row>
    <row r="6" spans="2:3" x14ac:dyDescent="0.25">
      <c r="B6" t="s">
        <v>111</v>
      </c>
      <c r="C6" s="17">
        <v>155</v>
      </c>
    </row>
    <row r="7" spans="2:3" x14ac:dyDescent="0.25">
      <c r="B7" t="s">
        <v>116</v>
      </c>
      <c r="C7" s="17">
        <v>245</v>
      </c>
    </row>
    <row r="8" spans="2:3" x14ac:dyDescent="0.25">
      <c r="B8" t="s">
        <v>115</v>
      </c>
      <c r="C8" s="17">
        <v>55</v>
      </c>
    </row>
    <row r="9" spans="2:3" x14ac:dyDescent="0.25">
      <c r="B9" t="s">
        <v>112</v>
      </c>
      <c r="C9" s="17">
        <v>110</v>
      </c>
    </row>
    <row r="10" spans="2:3" x14ac:dyDescent="0.25">
      <c r="B10" t="s">
        <v>117</v>
      </c>
      <c r="C10" s="17">
        <v>115</v>
      </c>
    </row>
    <row r="11" spans="2:3" x14ac:dyDescent="0.25">
      <c r="B11" t="s">
        <v>118</v>
      </c>
      <c r="C11" s="17">
        <v>100</v>
      </c>
    </row>
    <row r="12" spans="2:3" x14ac:dyDescent="0.25">
      <c r="B12" s="37" t="s">
        <v>113</v>
      </c>
      <c r="C12" s="40">
        <v>150</v>
      </c>
    </row>
    <row r="13" spans="2:3" x14ac:dyDescent="0.25">
      <c r="B13" s="39" t="s">
        <v>114</v>
      </c>
      <c r="C13" s="17">
        <f>SUM(C3:C12)</f>
        <v>2445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Choose Your State</vt:lpstr>
      <vt:lpstr>California</vt:lpstr>
      <vt:lpstr>Monthly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Junye Ou</cp:lastModifiedBy>
  <cp:revision/>
  <dcterms:created xsi:type="dcterms:W3CDTF">2024-01-20T04:06:14Z</dcterms:created>
  <dcterms:modified xsi:type="dcterms:W3CDTF">2024-01-26T05:42:28Z</dcterms:modified>
  <cp:category/>
  <cp:contentStatus/>
</cp:coreProperties>
</file>